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hidePivotFieldList="1" defaultThemeVersion="124226"/>
  <mc:AlternateContent xmlns:mc="http://schemas.openxmlformats.org/markup-compatibility/2006">
    <mc:Choice Requires="x15">
      <x15ac:absPath xmlns:x15ac="http://schemas.microsoft.com/office/spreadsheetml/2010/11/ac" url="C:\Users\CALIDAD04\Documents\DOCUMENTOS DE APOYO TIC\2024\PAGINA WEB\RIESGOS\"/>
    </mc:Choice>
  </mc:AlternateContent>
  <xr:revisionPtr revIDLastSave="0" documentId="8_{366E0A49-DA81-48BE-879C-25B4BC02EA61}" xr6:coauthVersionLast="47" xr6:coauthVersionMax="47" xr10:uidLastSave="{00000000-0000-0000-0000-000000000000}"/>
  <bookViews>
    <workbookView xWindow="-120" yWindow="-120" windowWidth="29040" windowHeight="15840" tabRatio="882" firstSheet="1" activeTab="1" xr2:uid="{00000000-000D-0000-FFFF-FFFF00000000}"/>
  </bookViews>
  <sheets>
    <sheet name="Instructivo" sheetId="30" r:id="rId1"/>
    <sheet name="Mapa Riesgo" sheetId="1" r:id="rId2"/>
    <sheet name="Datos" sheetId="29" r:id="rId3"/>
    <sheet name="Mapa riesgos inherentes" sheetId="31" r:id="rId4"/>
    <sheet name="Mapa riesgos residuales" sheetId="32" r:id="rId5"/>
    <sheet name="Probabilidad" sheetId="12" r:id="rId6"/>
    <sheet name="Impacto" sheetId="23" r:id="rId7"/>
    <sheet name="Control de cambio" sheetId="21" r:id="rId8"/>
    <sheet name="Opciones Tratamiento" sheetId="16" state="hidden" r:id="rId9"/>
    <sheet name="Hoja1" sheetId="11" state="hidden" r:id="rId10"/>
  </sheets>
  <definedNames>
    <definedName name="_xlnm._FilterDatabase" localSheetId="1" hidden="1">'Mapa Riesgo'!$A$10:$BY$22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1" l="1"/>
  <c r="AM21" i="1" s="1"/>
  <c r="AL18" i="1"/>
  <c r="AM18" i="1" s="1"/>
  <c r="AL14" i="1"/>
  <c r="AM14" i="1" s="1"/>
  <c r="AJ21" i="1"/>
  <c r="AK21" i="1" s="1"/>
  <c r="AJ18" i="1"/>
  <c r="AK18" i="1" s="1"/>
  <c r="AJ14" i="1"/>
  <c r="AK14" i="1" s="1"/>
  <c r="P11" i="1"/>
  <c r="O22" i="1"/>
  <c r="O21" i="1"/>
  <c r="O20" i="1"/>
  <c r="O19" i="1"/>
  <c r="O18" i="1"/>
  <c r="O17" i="1"/>
  <c r="O16" i="1"/>
  <c r="O15" i="1"/>
  <c r="O14" i="1"/>
  <c r="O13" i="1"/>
  <c r="O12" i="1"/>
  <c r="O11" i="1"/>
  <c r="AE20" i="1"/>
  <c r="AB20" i="1"/>
  <c r="U20" i="1"/>
  <c r="V20" i="1" s="1"/>
  <c r="W20" i="1" s="1"/>
  <c r="P20" i="1"/>
  <c r="P17" i="1"/>
  <c r="U17" i="1"/>
  <c r="V17" i="1" s="1"/>
  <c r="AB17" i="1"/>
  <c r="AE17" i="1"/>
  <c r="P18" i="1"/>
  <c r="U18" i="1"/>
  <c r="V18" i="1" s="1"/>
  <c r="W18" i="1" s="1"/>
  <c r="P19" i="1"/>
  <c r="U19" i="1"/>
  <c r="V19" i="1" s="1"/>
  <c r="W19" i="1" s="1"/>
  <c r="AB19" i="1"/>
  <c r="AE19" i="1"/>
  <c r="P21" i="1"/>
  <c r="U21" i="1"/>
  <c r="V21" i="1" s="1"/>
  <c r="P22" i="1"/>
  <c r="U22" i="1"/>
  <c r="V22" i="1" s="1"/>
  <c r="W22" i="1" s="1"/>
  <c r="AB22" i="1"/>
  <c r="AL22" i="1" s="1"/>
  <c r="AE22" i="1"/>
  <c r="U13" i="1"/>
  <c r="V13" i="1" s="1"/>
  <c r="W13" i="1" s="1"/>
  <c r="P13" i="1"/>
  <c r="AJ22" i="1" l="1"/>
  <c r="AN22" i="1" s="1"/>
  <c r="AJ19" i="1"/>
  <c r="AK19" i="1" s="1"/>
  <c r="AJ20" i="1"/>
  <c r="AJ17" i="1"/>
  <c r="AK17" i="1" s="1"/>
  <c r="X20" i="1"/>
  <c r="Y20" i="1" s="1"/>
  <c r="X17" i="1"/>
  <c r="Y17" i="1" s="1"/>
  <c r="X22" i="1"/>
  <c r="Y22" i="1" s="1"/>
  <c r="AK20" i="1"/>
  <c r="AL20" i="1"/>
  <c r="AM20" i="1" s="1"/>
  <c r="X21" i="1"/>
  <c r="Y21" i="1" s="1"/>
  <c r="X13" i="1"/>
  <c r="Y13" i="1" s="1"/>
  <c r="AL17" i="1"/>
  <c r="AM17" i="1" s="1"/>
  <c r="W17" i="1"/>
  <c r="W21" i="1"/>
  <c r="X18" i="1"/>
  <c r="Y18" i="1" s="1"/>
  <c r="X19" i="1"/>
  <c r="Y19" i="1" s="1"/>
  <c r="AL19" i="1"/>
  <c r="AM19" i="1" s="1"/>
  <c r="AM22" i="1"/>
  <c r="AK22" i="1" l="1"/>
  <c r="AO22" i="1"/>
  <c r="AP22" i="1" s="1"/>
  <c r="AN20" i="1"/>
  <c r="AO20" i="1" s="1"/>
  <c r="AP20" i="1" s="1"/>
  <c r="AN17" i="1"/>
  <c r="AO17" i="1" s="1"/>
  <c r="AP17" i="1" s="1"/>
  <c r="AN19" i="1"/>
  <c r="AO19" i="1" s="1"/>
  <c r="AP19" i="1" s="1"/>
  <c r="AE12" i="30" l="1"/>
  <c r="AB12" i="30"/>
  <c r="U12" i="30"/>
  <c r="V12" i="30" s="1"/>
  <c r="W12" i="30" s="1"/>
  <c r="P12" i="30"/>
  <c r="O12" i="30"/>
  <c r="AE13" i="1"/>
  <c r="AB13" i="1"/>
  <c r="AE16" i="1"/>
  <c r="AB16" i="1"/>
  <c r="U16" i="1"/>
  <c r="V16" i="1" s="1"/>
  <c r="P16" i="1"/>
  <c r="AE15" i="1"/>
  <c r="AJ15" i="1" s="1"/>
  <c r="U15" i="1"/>
  <c r="V15" i="1" s="1"/>
  <c r="P15" i="1"/>
  <c r="U14" i="1"/>
  <c r="V14" i="1" s="1"/>
  <c r="P14" i="1"/>
  <c r="AE12" i="1"/>
  <c r="AB12" i="1"/>
  <c r="U12" i="1"/>
  <c r="V12" i="1" s="1"/>
  <c r="P12" i="1"/>
  <c r="AB11" i="1"/>
  <c r="U11" i="1"/>
  <c r="V11" i="1" s="1"/>
  <c r="W14" i="1" l="1"/>
  <c r="X14" i="1"/>
  <c r="Y14" i="1" s="1"/>
  <c r="AL13" i="1"/>
  <c r="AM13" i="1" s="1"/>
  <c r="AJ13" i="1"/>
  <c r="W11" i="1"/>
  <c r="X11" i="1"/>
  <c r="AL11" i="1"/>
  <c r="AM11" i="1" s="1"/>
  <c r="AL15" i="1"/>
  <c r="AM15" i="1" s="1"/>
  <c r="W15" i="1"/>
  <c r="X15" i="1"/>
  <c r="Y15" i="1" s="1"/>
  <c r="W12" i="1"/>
  <c r="X12" i="1"/>
  <c r="AL12" i="1"/>
  <c r="AM12" i="1" s="1"/>
  <c r="AJ12" i="1"/>
  <c r="W16" i="1"/>
  <c r="X16" i="1"/>
  <c r="Y16" i="1" s="1"/>
  <c r="AK15" i="1"/>
  <c r="AL16" i="1"/>
  <c r="AM16" i="1" s="1"/>
  <c r="AJ16" i="1"/>
  <c r="X12" i="30"/>
  <c r="Y12" i="30" s="1"/>
  <c r="AL12" i="30"/>
  <c r="AM12" i="30" s="1"/>
  <c r="AJ12" i="30"/>
  <c r="Y12" i="1"/>
  <c r="AK16" i="1" l="1"/>
  <c r="AN16" i="1"/>
  <c r="AO16" i="1" s="1"/>
  <c r="AP16" i="1" s="1"/>
  <c r="AN12" i="1"/>
  <c r="AO12" i="1" s="1"/>
  <c r="AP12" i="1" s="1"/>
  <c r="AK12" i="1"/>
  <c r="AN15" i="1"/>
  <c r="AO15" i="1" s="1"/>
  <c r="AP15" i="1" s="1"/>
  <c r="AN13" i="1"/>
  <c r="AO13" i="1" s="1"/>
  <c r="AK13" i="1"/>
  <c r="AK12" i="30"/>
  <c r="AN12" i="30"/>
  <c r="AO12" i="30" s="1"/>
  <c r="AP12" i="30" s="1"/>
  <c r="AP13" i="1" l="1"/>
  <c r="AE11" i="1" l="1"/>
  <c r="AJ11" i="1" s="1"/>
  <c r="AN11" i="1" s="1"/>
  <c r="AK11" i="1" l="1"/>
  <c r="AO11" i="1"/>
  <c r="Y11" i="1"/>
  <c r="AP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Autor</author>
  </authors>
  <commentList>
    <comment ref="G8" authorId="0" shapeId="0" xr:uid="{8FB4BEFA-754F-41ED-BE06-7E08E7906535}">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8" authorId="0" shapeId="0" xr:uid="{53A3548D-240E-46ED-B974-9B56E87388F9}">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8" authorId="0" shapeId="0" xr:uid="{078282AA-8769-40ED-8214-5FCFE1ED008D}">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8" authorId="1" shapeId="0" xr:uid="{20CF10FB-54A7-4DE8-96E6-1D22E4F916B9}">
      <text>
        <r>
          <rPr>
            <b/>
            <sz val="9"/>
            <color indexed="81"/>
            <rFont val="Tahoma"/>
            <family val="2"/>
          </rPr>
          <t>Autor:</t>
        </r>
        <r>
          <rPr>
            <sz val="9"/>
            <color indexed="81"/>
            <rFont val="Tahoma"/>
            <family val="2"/>
          </rPr>
          <t xml:space="preserve">
• Legal
• Operativo
• Reputacional
• Contagio</t>
        </r>
      </text>
    </comment>
    <comment ref="M8" authorId="1" shapeId="0" xr:uid="{6CE2FB6C-7603-48AC-8692-005E88E1BF11}">
      <text>
        <r>
          <rPr>
            <sz val="9"/>
            <color indexed="81"/>
            <rFont val="Tahoma"/>
            <family val="2"/>
          </rPr>
          <t xml:space="preserve">
Cliente
Usuario
Canal
Empleado
Producto 
Directivo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Autor</author>
  </authors>
  <commentList>
    <comment ref="G9" authorId="0" shapeId="0" xr:uid="{420EF95B-9D51-4FF5-8839-3EC2528C174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9" authorId="0" shapeId="0" xr:uid="{3DFAFA76-DBBE-41A5-AFF2-AF41900E6AF4}">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9" authorId="0" shapeId="0" xr:uid="{7D605EEA-AF06-41CA-801E-1FF278DEA7F6}">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9" authorId="1" shapeId="0" xr:uid="{DBEB2B4F-054C-40F6-9378-EE16F10C431B}">
      <text>
        <r>
          <rPr>
            <b/>
            <sz val="9"/>
            <color indexed="81"/>
            <rFont val="Tahoma"/>
            <family val="2"/>
          </rPr>
          <t>Autor:</t>
        </r>
        <r>
          <rPr>
            <sz val="9"/>
            <color indexed="81"/>
            <rFont val="Tahoma"/>
            <family val="2"/>
          </rPr>
          <t xml:space="preserve">
• Legal
• Operativo
• Reputacional
• Contagio</t>
        </r>
      </text>
    </comment>
    <comment ref="M9" authorId="1" shapeId="0" xr:uid="{5DF01D34-3278-494E-9E46-6C84AB4C1D94}">
      <text>
        <r>
          <rPr>
            <sz val="9"/>
            <color indexed="81"/>
            <rFont val="Tahoma"/>
            <family val="2"/>
          </rPr>
          <t xml:space="preserve">
Cliente
Usuario
Canal
Empleado
Producto 
Directivo
</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122F3CCF-046E-4B37-B5FD-2A532236F2B0}">
      <text>
        <r>
          <rPr>
            <b/>
            <sz val="9"/>
            <color indexed="81"/>
            <rFont val="Tahoma"/>
            <family val="2"/>
          </rPr>
          <t>Lina Maria Patarroyo Parra:</t>
        </r>
        <r>
          <rPr>
            <sz val="9"/>
            <color indexed="81"/>
            <rFont val="Tahoma"/>
            <family val="2"/>
          </rPr>
          <t xml:space="preserve">
Riesgos asistenciales.</t>
        </r>
      </text>
    </comment>
    <comment ref="E3" authorId="0" shapeId="0" xr:uid="{456B18B2-A536-4206-852A-7D0F4832AA77}">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I3" authorId="0" shapeId="0" xr:uid="{883E65CD-AF06-4EE6-8493-088CED760DC1}">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<sst xmlns="http://schemas.openxmlformats.org/spreadsheetml/2006/main" count="749" uniqueCount="392">
  <si>
    <t>CODIGO: AF-F-23
VERSIÓN: 3</t>
  </si>
  <si>
    <t>E.S.E. HOSPITAL UNIVERSITARIO SAN RAFAEL DE TUNJA</t>
  </si>
  <si>
    <t xml:space="preserve">MAPA DE RIESGOS DE LAVADO DE ACTIVOS Y FINANCIAMIENTO DEL TERRORISMO Y PROLIFERACIÓN DE ARMAS DE DESTRUCCIÓN MASIVA - SARLAFT/PADM </t>
  </si>
  <si>
    <t>Identificación de riesgo</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</si>
  <si>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</si>
  <si>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</si>
  <si>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</si>
  <si>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</si>
  <si>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</si>
  <si>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</si>
  <si>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</si>
  <si>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</si>
  <si>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</si>
  <si>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</si>
  <si>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</si>
  <si>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</si>
  <si>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</si>
  <si>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</si>
  <si>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Clasificacion del Riesgo</t>
  </si>
  <si>
    <t>Factor del Riesgo</t>
  </si>
  <si>
    <t>Probabilidad</t>
  </si>
  <si>
    <t>Impacto</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</si>
  <si>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</si>
  <si>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</si>
  <si>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</si>
  <si>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</si>
  <si>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</si>
  <si>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</si>
  <si>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</si>
  <si>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</si>
  <si>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</si>
  <si>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</si>
  <si>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</si>
  <si>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</si>
  <si>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Indicador Producto</t>
  </si>
  <si>
    <t>Estado</t>
  </si>
  <si>
    <t>Riesgo de Contagio</t>
  </si>
  <si>
    <t>Riesgo Reputacional</t>
  </si>
  <si>
    <t>Riesgo Operacional</t>
  </si>
  <si>
    <t>Riesgo Legal</t>
  </si>
  <si>
    <t>Tipo</t>
  </si>
  <si>
    <t>Implementación</t>
  </si>
  <si>
    <t>Calificación</t>
  </si>
  <si>
    <t>Documentación</t>
  </si>
  <si>
    <t>Frecuencia</t>
  </si>
  <si>
    <t>Evidencia</t>
  </si>
  <si>
    <t>Soporte Evidencia</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</si>
  <si>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</si>
  <si>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</si>
  <si>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</si>
  <si>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 xml:space="preserve">Da respuesta al ¿Qué puede salir mal?
Articulado con los posibles sucesos de seguridad a reportar a seguridad del paciente
 Inicia con ACCIÓN U OMISIÓN + uso del poder + desviación de la gestión de lo público + el beneficio privado </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</si>
  <si>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</si>
  <si>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</si>
  <si>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Riesgos de gestión.
- Riesgo del sistema gestión de seguridad de la información.
- Riesgos asistenciales.
- Riesgos de lavado de activos y financiación del terrorismo / Financiamiento a la proliferación de armas de destrucción masiva. (SARLFT/PADM).
- Riesgos de corrupción, opacidad, fraude y soborno.
- Riesgo fiscal
- Riesgo contractual
- Riesgo clínico
Lista desplegable ya definida, para este caso son </t>
    </r>
    <r>
      <rPr>
        <u/>
        <sz val="10"/>
        <color theme="1"/>
        <rFont val="Tahoma"/>
        <family val="2"/>
      </rPr>
      <t>-Riesgos de lavado de activos y financiación del terrorismo / Financiamiento a la proliferación de armas de destrucción masiva. (SARLFT/PADM)</t>
    </r>
  </si>
  <si>
    <r>
      <t xml:space="preserve">Corresponde al/los grupo/s al que pertenece el riesgo:
- Riesgo de salud
- Riesgo operacional
- Riesgo actuarial
- Riesgo de crédito
- Riesgo de liquidez
- Riego de mercado
- Riesgo de lavado de activos y financiación de terrorismo
Lista desplegable ya definida, para este caso son </t>
    </r>
    <r>
      <rPr>
        <u/>
        <sz val="10"/>
        <color theme="1"/>
        <rFont val="Tahoma"/>
        <family val="2"/>
      </rPr>
      <t>-Riesgo de lavado de activos y financiación de terrorismo</t>
    </r>
  </si>
  <si>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 ya definida</t>
  </si>
  <si>
    <t>Correspon dal sistema de gestión al cual afectaría el riesgo:
- Sistema de gestión de calidad del programa madre canguro (SGC PMC)
- Sistema de seguridad y salud en el trabajo (SST)
- Sistema de gestión ambiental (SGA)
- No aplica (NA)
Lista desplegable ya definida</t>
  </si>
  <si>
    <t>Se tiene en cuenta la frecuencia con la que se realiza la actividad que conlleva el riesgo identificado.
Lista desplegable (Criterios tomados de la hoja de excel denominada Probabilidad)</t>
  </si>
  <si>
    <t>Campo parametrizado con el criterio de probabilidad seleccionado</t>
  </si>
  <si>
    <t>Se tiene en cuenta los criterios descritos en la hoja de "Impacto", se selecciona el valor dependiendo del criterio contagio que afectaria el riesgo en caso que se materialice.
Lista desplegable (Criterios tomados de la hoja de excel denominada Impacto)</t>
  </si>
  <si>
    <t>Se tiene en cuenta los criterios descritos en la hoja de "Impacto", se selecciona el valor dependiendo del criterio reputacional que afectaria el riesgo en caso que se materialice.
Lista desplegable (Criterios tomados de la hoja de excel denominada Impacto)</t>
  </si>
  <si>
    <t>Se tiene en cuenta los criterios descritos en la hoja de "Impacto", se selecciona el valor dependiendo del criterio operacional que afectaria el riesgo en caso que se materialice.
Lista desplegable (Criterios tomados de la hoja de excel denominada Impacto)</t>
  </si>
  <si>
    <t>Se tiene en cuenta los criterios descritos en la hoja de "Impacto", se selecciona el valor dependiendo del criterio legal que afectaria el riesgo en caso que se materialice.
Lista desplegable (Criterios tomados de la hoja de excel denominada Impacto)</t>
  </si>
  <si>
    <t>Es el resultado de las suma de los criterios seleccionados de riesgo de contagio + riesgo reputacional + riesgo operacional + riesgo legal</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</si>
  <si>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</si>
  <si>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</si>
  <si>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</si>
  <si>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</si>
  <si>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</si>
  <si>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</si>
  <si>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</si>
  <si>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</si>
  <si>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</si>
  <si>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</si>
  <si>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</si>
  <si>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</si>
  <si>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</si>
  <si>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</si>
  <si>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</si>
  <si>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</si>
  <si>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</si>
  <si>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</si>
  <si>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</si>
  <si>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</si>
  <si>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</si>
  <si>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</si>
  <si>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</si>
  <si>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Gestión administrativa</t>
  </si>
  <si>
    <t>Gestión comercial</t>
  </si>
  <si>
    <t>GAD-RLFP-01</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</si>
  <si>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 PROVEEDORES Y EMPLEADOS- SARLAFT.</t>
  </si>
  <si>
    <t>* Falta de verificación de información en listas vinculante ONU, OFAC.
* Omisión del diligenciamiento del formato C-F-10 FORMULARIO DE CONOCIMIENTO DE PROVEEDORES Y EMPLEADOS- SARLAFT</t>
  </si>
  <si>
    <t>Multas 
Sanciones legales
Afectación económica
Perdida reputacional</t>
  </si>
  <si>
    <t>Riesgo de lavado de activos, financiación del terrorismo y proliferación de armas de destrucción masiva. (SARLAF/PADM)</t>
  </si>
  <si>
    <t>Riesgos de lavado de activos y financiación de terrorismo</t>
  </si>
  <si>
    <t>Normatividad Externa</t>
  </si>
  <si>
    <t>NA</t>
  </si>
  <si>
    <t xml:space="preserve">Legal
Reputacional
</t>
  </si>
  <si>
    <t>Cliente</t>
  </si>
  <si>
    <t>La actividad que conlleva el riesgo se ejecuta de 2 a 3 meses.</t>
  </si>
  <si>
    <t>La coordinadora de comercial valida el diligenciamiento del formato CÓDIGO: C-F-10 FORMULARIO DE CONOCIMIENTO PROVEEDORES Y EMPLEADOS SARLAFT  con las empresas responsables de pago previo a la celebración del contrato/convenio,  para  conocer de manera  permanente y  actualizada a la contraparte, sus clientes y relacionados,  con la cual la entidad contraerà  un vinculo legal, contractual.</t>
  </si>
  <si>
    <t>Preventivo</t>
  </si>
  <si>
    <t>Manual</t>
  </si>
  <si>
    <t>Documentado</t>
  </si>
  <si>
    <t>Continua</t>
  </si>
  <si>
    <t>Con Registro</t>
  </si>
  <si>
    <t>Formato CF-10 FORMULARIO DE CONOCIMIENTO DE PROVEEDORES Y EMPLEADOS</t>
  </si>
  <si>
    <t>Reducir (Mitigar)</t>
  </si>
  <si>
    <t>En curso</t>
  </si>
  <si>
    <t>Gestión de direccionamiento estratégico y humanización</t>
  </si>
  <si>
    <t>Gerencia</t>
  </si>
  <si>
    <t>GDEH-RLFP-01</t>
  </si>
  <si>
    <t>Probabilidad de sanciones legales, económicas, pérdida reputacional por estar vinculados con personal de la junta directiva involucrados con el lavado de activos, financiación del terrorismo y cualquier otra actividad ilícita por desconocimiento del proceso de consulta y validación de la información de la contraparte antes del ingreso a la institución</t>
  </si>
  <si>
    <t>1. Falta de verificación de información en listas vinculantes ONU, OFAC.
2. Omisión en el diligenciamiento del formato C-F-10 Formulario de conocimiento del cliente y/o contraparte SARLAFT
3. No existe procedimiento de consulta de listas vinculantes ONU, OFAC.</t>
  </si>
  <si>
    <t>Requisitos Legales / Otros requisitos</t>
  </si>
  <si>
    <t>Legal
Reputacional
Contagio</t>
  </si>
  <si>
    <t>Directivo</t>
  </si>
  <si>
    <t>La actividad que conlleva el riesgo se ejecuta 1 vez al año.</t>
  </si>
  <si>
    <t>El asesor jurídico externo de la Institución previo a la posesión de los miembros de la Junta directiva  envia correo electrónico a cada una de las entidades relacionadas a efectos que se realice consulta en listas restrictivas y se diligencie el formato C-F-10 "Formulario de conocimiento del cliente y/o contraparte SARLAFT" por cada uno de los miembros de la junta directiva.</t>
  </si>
  <si>
    <t>Aleatoria</t>
  </si>
  <si>
    <t>1. Registro de correo electronico enviado.
2. Certificación de consulta OFAC
3. Lista Consolidada del Consejo de Seguridad de las Naciones Unidas
4. Diligenciamiento formulario  C-F-10 Formulario de conocimiento del cliente y/o contraparte SARLAFT</t>
  </si>
  <si>
    <t>Evitar</t>
  </si>
  <si>
    <t>Gestión del talento humano</t>
  </si>
  <si>
    <t>TH-RLFP-01</t>
  </si>
  <si>
    <t xml:space="preserve">Probabilidad de sanciones legales y económicas por vincular trabajadores de planta, contratistas y misión que se encuentren reportados en actividades ilícitas relacionado con LA/FT/PADM por no consultar listas vinculantes ONU, OFAC </t>
  </si>
  <si>
    <t xml:space="preserve">1. Falta de Validacion de informacion de la contraparte antes del ingreso a la institucion
2. No existe un procedimiento de consulta de listas vinculantes ONU, OFAC. </t>
  </si>
  <si>
    <t>1. Sanciones
2. Multas
3. Mala imagen
4. Afectación legal</t>
  </si>
  <si>
    <t>Empleado
Cliente</t>
  </si>
  <si>
    <t>La actividad que conlleva el riesgo se ejecuta cada mes</t>
  </si>
  <si>
    <t>La profesional de talento humano cada vez que ingresa personal de planta, contratista o de misión valida que se cumplan los requisitos descritos en el formato TH-F-45 Verificación requisitos hoja de vida y habilitación</t>
  </si>
  <si>
    <t>1. TH-F-45 Verificación requisitos hoja de vida y habilitación
2. Soportes de consulta de listas vinculantes ONU y OFAC</t>
  </si>
  <si>
    <t>Gestión de investigación e innovación</t>
  </si>
  <si>
    <t>GAC-RLFP-01</t>
  </si>
  <si>
    <t>Probabilidad de sanciones legales, económicas, pérdida reputacional por celebrar convenios con universidades,  involucrados con el lavado de activos, financiación del terrorismo y cualquier otra actividad ilícita,  por falta de verificación de información en listas vinculante, y omisión diligenciamiento del formato C-F-10 Formulario de conocimiento del cliente y/o contraparte SARLAFT</t>
  </si>
  <si>
    <t>1. Falta de verificación de información en listas vinculante ONU, OFAC.
2. Falta de Validacion de informacion de la universidades,  persona natural y/o juridica
3. Omisión del diligenciamiento del formato C-F-10 Formulario de conocimiento del cliente y/o contraparte SARLAFT</t>
  </si>
  <si>
    <t>1. Afectación de la buena imagen institucional 
2. Requerimiento por algun organismo regulador.
3. Investigación o formulación de cargos contra el Hospital 
4. Sanciones de multas.</t>
  </si>
  <si>
    <t>1. Certificación de consulta OFAC
2. Lista consolidada del Consejo de Seguridad de las Naciones Unidas
3. Diligenciamiento formulario  C-F-10 Formulario de conocimiento del cliente y/o contraparte SARLAFT</t>
  </si>
  <si>
    <t>Gestión farmacéutica</t>
  </si>
  <si>
    <t>Servicio farmacéutico</t>
  </si>
  <si>
    <t>SF-RLFP-01</t>
  </si>
  <si>
    <t>Probabilidad de sanciones legales, económicas, pérdida reputacional por recibir donaciones de medicamentos de personas naturales, jurídicas, sin el conocimiento del donante por desconocimiento  de la consulta y verificación en listas vinculantes del donante.</t>
  </si>
  <si>
    <t>1. Falta de verificación de información en listas vinculante ONU, OFAC.
2. Omisión del diligenciamiento del formato C-F-10 Formulario de conocimiento del cliente y/o contraparte SARLAFT</t>
  </si>
  <si>
    <t>1. Afectación de la buena imagen
2. Investigación o formulación de cargos contra el Hospital 
3. Sanciones de multas.</t>
  </si>
  <si>
    <t>Legal
Reputacional</t>
  </si>
  <si>
    <t>Canal</t>
  </si>
  <si>
    <t>Actualizar el procedimiento SF-PR-11 Donación de medicamento que incluya topes minimos en el cual aplique la verificacion en listas vinculantes del donante y el diligenciamiento del formato C-F-10 Formulario de conocimiento del cliente y/o contraparte SARLAFT</t>
  </si>
  <si>
    <t>Director técnico de farmacia</t>
  </si>
  <si>
    <t>Documento elaborado</t>
  </si>
  <si>
    <t>SF-RLFP-02</t>
  </si>
  <si>
    <t>Probabilidad de sanciones legales, económicas, pérdida reputacional por almacenamiento en la bodegas de farmacia  productos e insumos que  no corresponden  a medicamentos y/o dispositivos  medicos , beneficiando a personas que se encuentran relacionadas con actividades ilícitas de LA/FT/PADM asociado a la falta de control de verificación en las bodegas de farmacia.</t>
  </si>
  <si>
    <t>Falta de control de verificación en las bodegas de farmacia</t>
  </si>
  <si>
    <t>1. Multas y sanciones
2. Afectación economica
3.Pérdida reputacional</t>
  </si>
  <si>
    <t>El químico farmacéutico de farmacovigilancia realiza el diligenciamiento del formato SF-F-90 Evaluación para la adecuada adeherencia a la recepción técnica y almacenamiento de medicamentos y dispositivos médicos en el servicio farmacéutico item  "Se observa insumos no correspondientes a medicamentos y/o dispositivos medicos", con una frecuencia semanal, el cual se encuentra dentro del procedimiento SF-PR-04 Almacenamiento de medicamentos y dispositivos médicos.</t>
  </si>
  <si>
    <t>Formato SF-F-90  Evaluación para la adecuada adeherencia a la recepción técnica y almacenamiento de medicamentos y dispositivos médicos en el servicio farmacéutico,  item " se observa insumos no correspondientes a medicamentos y/o dispositivos medicos".</t>
  </si>
  <si>
    <t>Gestión financiera</t>
  </si>
  <si>
    <t>Tesorería</t>
  </si>
  <si>
    <t>AF-RLFP-01</t>
  </si>
  <si>
    <t>Posibilidad de ser sujeto de investigaciones legales, sanciones administrativas y económicas por ser utilizado como fachada para actividades ilícitas de terceros ocasionado por el no diligenciamiento del formato AF-F-11 "Declaración de origen de fondos".</t>
  </si>
  <si>
    <t>Falta del diligenciamiento Formato AF-F-11 "Declaración de origen de fondos", en casos de pagos en efectivo mayores a $ 5.000.000</t>
  </si>
  <si>
    <t xml:space="preserve">1. Investigaciones legales
2. Sanciones administrativas 
3. Sanciones económicas </t>
  </si>
  <si>
    <t>AF-RLFP-02</t>
  </si>
  <si>
    <t>Probabilidad de afectación económica y pérdida de reputación por multas y sanciones legales debido a recibir donaciones en efectivo de personas naturales/ jurídicas, sin el conocimiento del donante.</t>
  </si>
  <si>
    <t xml:space="preserve">1. Falta de verificación de información en listas vinculantes ONU, OFAC de los donantes.
2. Falta de validación de información del donante y conocimiento del origen de los fondos.
</t>
  </si>
  <si>
    <t>1. Multas o sanciones 
2. Afectación económica
3. Pérdida reputacional</t>
  </si>
  <si>
    <t>La persona encargada de caja general valida el diligenciamiento del formato AF-F-11 "Declaración de origen de fondos" cuando una persona  efectue pagos en efectivos  que superan los $5.000.000  teniendo en cuenta  procedimiento AF-PR-31."Recuado por caja" y realiza verificación en listas vinculantes ONU Y OFAC.</t>
  </si>
  <si>
    <t>1. Formato AF-F-11 Declaración de origen de fondos 
2. Soportes de consulta de listas vinculantes ONU y OFAC</t>
  </si>
  <si>
    <t>Gestión de suministros y activos fijos</t>
  </si>
  <si>
    <t>A-RLFP-01</t>
  </si>
  <si>
    <t>Probabilidad de sanciones legales, económicas, pérdida reputacional por recibir donaciones en especie bienes muebles,  de personas naturales, jurídicas, sin el conocimiento del donante,  por desconocimiento del proceso de consulta y validación de la información en caso de donaciones en especie.</t>
  </si>
  <si>
    <t>1. Falta de verificación de información en listas vinculantes OFAC Y ONU.
2. Omisión en el diligenciamiento del formato C-F-10 Formulario de conocimiento del cliente y/o contraparte SARLAFT</t>
  </si>
  <si>
    <t>1. Sanciones legales
2. Afectación económica
3. Pérdida reputacional</t>
  </si>
  <si>
    <t xml:space="preserve">Proveedor </t>
  </si>
  <si>
    <t>Documentar procedimiento de donaciones en especie bienes muebles.</t>
  </si>
  <si>
    <t>Coordinador de Almacén</t>
  </si>
  <si>
    <t>Gestión de contratación</t>
  </si>
  <si>
    <t>C-RLFP-01</t>
  </si>
  <si>
    <t>Probabilidad de sanciones legales y económicas, de entes externos por contratar con personas jurídicas proveedores que se encuentren reportados en actividades ilícitas relacionado con LA/FT/PADM por no consultar listas vinculantes ONU, OFAC y omisión del diligenciamiento del formato C-F-10 Formulario de conocimiento del cliente y/o contraparte SARLAFT</t>
  </si>
  <si>
    <t>1. Falta de verificación de información en listas vinculantes ONU, OFAC.
2. Omisión del diligenciamiento del formato C-F-10 Formulario de conocimiento del cliente y/o contraparte SARLAFT</t>
  </si>
  <si>
    <t>1. Sanciones
2. Multas
3. Mala imagén</t>
  </si>
  <si>
    <t>El profesional de contratación asignado verifica el diligenciamiento de C-F-10 Formulario de conocimiento del cliente y/o contraparte SARLAFT previo a la celebración del contrato/convenio,  para  conocer de manera permanente y  actualizada a la contraparte, sus clientes y relacionados, con la cual la entidad contraerá  un vinculo legal, contractual.</t>
  </si>
  <si>
    <t>Sin documentar</t>
  </si>
  <si>
    <t>Formato C-F-10 Formulario de conocimiento del cliente y/o contraparte SARLAFT</t>
  </si>
  <si>
    <t>C-RLFP-02</t>
  </si>
  <si>
    <t>Probabilidad  de sanciones legales, económicas, pérdida reputacional, por requerimientos de entes de control por vincular arrendatarios que tengan nexos o antecedentes con delitos fuente de LA/FT y/o actividades ilícitas por no consultar listas vinculantes ONU, OFAC. y omisión del diligenciamiento del formato C-F-10 Formulario de conocimiento del cliente y/o contraparte SARLAFT</t>
  </si>
  <si>
    <t>1. Falta de verificación de información en listas vinculantes ONU, OFAC.
2. Omisión en el diligenciamiento del formato C-F-10 Formulario de conocimiento del cliente y/o contraparte SARLAFT</t>
  </si>
  <si>
    <t>1. Multas y sanciones
2. Afectación económica
3. Pérdida reputacional</t>
  </si>
  <si>
    <t>El profesional de contratación asignado verifica el diligenciamiento de formulario C-F-10 Formulario de conocimiento del cliente y/o contraparte SARLAFT previo a la celebracion del contrato/convenio,  para conocer de manera permanente y  actualizada a la contraparte, sus clientes y relacionados, con la cual la entidad contraerá  un vinculo legal, contractual.</t>
  </si>
  <si>
    <t>Gestión de servicios de apoyo</t>
  </si>
  <si>
    <t>INT-RLFP-01</t>
  </si>
  <si>
    <t>Probabilidad de sanciones legales, económicas, pérdida reputacional, por requerimientos de entes de control, relacionada con las ambulancias que pueden ser utilizados como mecanismos  para transportar elementos ilegales asociados a delitos LA/FT/PADM por la falta de control y monitoreo de las mismas.</t>
  </si>
  <si>
    <t>1. Falta de control en el monitoreo de las ambulancias frente al ingreso y  salidas de la Institución.
2. Omisión en el trámite de registro  de revisión del vehículo cuando salen cuando ingresan.</t>
  </si>
  <si>
    <t>Diseñar procedimiento asociado al control de la revisión al interior de la ambulancia al ingreso y egreso de la Institución para prevenir eventualidades de ser usadas  para realizar actividades ilícitas como trasnporte de sustancias y/o armas y cualquier otros elementos que contribuyan al LA/FT/PADM.</t>
  </si>
  <si>
    <t>Coordinadora de servicios de apoyo.</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</si>
  <si>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del cliente y/o contraparte SARLAFT</t>
  </si>
  <si>
    <t>1. Falta de verificación de información en listas vinculante ONU, OFAC..
2. Omisión del diligenciamiento del formato C-F-10 Formulario de conocimiento del cliente y/o contraparte SARLAFT</t>
  </si>
  <si>
    <t>1. Multas 
2. Sanciones legales
3. Afectación económica
4. Pérdida reputacional</t>
  </si>
  <si>
    <t>Identificación</t>
  </si>
  <si>
    <t>Clasificación del riesgo</t>
  </si>
  <si>
    <t>Factor del riesgo</t>
  </si>
  <si>
    <t>Desarrollo de servicios</t>
  </si>
  <si>
    <t>Riesgo de gestión</t>
  </si>
  <si>
    <t>Riesgo de salud</t>
  </si>
  <si>
    <t>DOFA</t>
  </si>
  <si>
    <t>SGC PMC</t>
  </si>
  <si>
    <t>Legal</t>
  </si>
  <si>
    <t>Automático</t>
  </si>
  <si>
    <t xml:space="preserve">Riesgo de seguridad de la información. </t>
  </si>
  <si>
    <t>Riesgo operacional</t>
  </si>
  <si>
    <t>Peligros/Riesgos</t>
  </si>
  <si>
    <t>SST</t>
  </si>
  <si>
    <t>Operativo</t>
  </si>
  <si>
    <t>Usuario</t>
  </si>
  <si>
    <t>Detectivo</t>
  </si>
  <si>
    <t>Sin registro</t>
  </si>
  <si>
    <t>Finalizado</t>
  </si>
  <si>
    <t>Riesgo asistencial</t>
  </si>
  <si>
    <t>Riesgo actuarial</t>
  </si>
  <si>
    <t>Salidas No Conformes</t>
  </si>
  <si>
    <t>SGA</t>
  </si>
  <si>
    <t>Reputacional</t>
  </si>
  <si>
    <t>Correctivo</t>
  </si>
  <si>
    <t>Compartir</t>
  </si>
  <si>
    <t>Gestión de QHSE</t>
  </si>
  <si>
    <t>Gestión de calidad</t>
  </si>
  <si>
    <t>Riesgo de crédito</t>
  </si>
  <si>
    <t>Seguridad del paciente</t>
  </si>
  <si>
    <t>Contagio</t>
  </si>
  <si>
    <t>Empleado</t>
  </si>
  <si>
    <t>Gestión ambiental</t>
  </si>
  <si>
    <t>Riesgo de corrupción</t>
  </si>
  <si>
    <t>Riesgo de liquidez</t>
  </si>
  <si>
    <t xml:space="preserve">Producto </t>
  </si>
  <si>
    <t>Seguridad y salud en el trabajo</t>
  </si>
  <si>
    <t>Riesgo de opacidad</t>
  </si>
  <si>
    <t>Riego de mercado</t>
  </si>
  <si>
    <t>Matriz de partes interesadas</t>
  </si>
  <si>
    <t xml:space="preserve">Riesgo de fraude </t>
  </si>
  <si>
    <t>Auditorías</t>
  </si>
  <si>
    <t>Sistema de información y atención al usuario</t>
  </si>
  <si>
    <t>Riesgo de soborno</t>
  </si>
  <si>
    <t>Revisión por la Dirección</t>
  </si>
  <si>
    <t xml:space="preserve">Aseguramiento </t>
  </si>
  <si>
    <t>Riesgo fiscal</t>
  </si>
  <si>
    <t>Caracterización</t>
  </si>
  <si>
    <t>Trabajo social</t>
  </si>
  <si>
    <t>Riesgo contractual</t>
  </si>
  <si>
    <t>Enfermería</t>
  </si>
  <si>
    <t>Riesgo clínico</t>
  </si>
  <si>
    <t>Atención de urgencias</t>
  </si>
  <si>
    <t>Riesgo contable</t>
  </si>
  <si>
    <t>Referencia y contrareferencia</t>
  </si>
  <si>
    <t>Gestión clínica</t>
  </si>
  <si>
    <t>Nutrición - Programa nutre</t>
  </si>
  <si>
    <t>Nutrición - Soporte nutricional</t>
  </si>
  <si>
    <t>Nutrición - Unidad preparación formulas nutricionales</t>
  </si>
  <si>
    <t>Especialidades clínicas - Programa clínica de obesidad</t>
  </si>
  <si>
    <t>Especialidades clínicas - Programa de riesgo cardiovascular - amigos del corazón</t>
  </si>
  <si>
    <t>Especialidades clínicas -Hospitalización</t>
  </si>
  <si>
    <t>Especialidades clínicas - Programa clínica de anticoagulación y hospital libre de trombosis</t>
  </si>
  <si>
    <t>Especialidades clínicas -Programa de trombólisis</t>
  </si>
  <si>
    <t>Especialidades clínicas - Programa de rehabilitación cardiaca</t>
  </si>
  <si>
    <t>Especialidades clínicas - Programa de rehabilitación pulmonar</t>
  </si>
  <si>
    <t>Rehabilitación - Terapia respiratoria</t>
  </si>
  <si>
    <t>Rehabilitación - fisioterapia</t>
  </si>
  <si>
    <t>Rehabilitación - terapia de lenguaje</t>
  </si>
  <si>
    <t>Rehabilitación - Psicología</t>
  </si>
  <si>
    <t>Gestión quirúrgica</t>
  </si>
  <si>
    <t>Esterilización</t>
  </si>
  <si>
    <t>Salas de parto</t>
  </si>
  <si>
    <t>Salas de cirugía</t>
  </si>
  <si>
    <t>Especialidades quirúrgicas</t>
  </si>
  <si>
    <t>Cirugía vascular</t>
  </si>
  <si>
    <t>Epidemiología y salud pública</t>
  </si>
  <si>
    <t>Unidades de cuidados intensivos</t>
  </si>
  <si>
    <t>UCIs</t>
  </si>
  <si>
    <t>UCI Neonatal</t>
  </si>
  <si>
    <t>UCI Adultos</t>
  </si>
  <si>
    <t>UCI Pediátrica</t>
  </si>
  <si>
    <t>Buenas prácticas de Elaboración (BPE)</t>
  </si>
  <si>
    <t>Buenas prácticas de Manufactura (BPM)</t>
  </si>
  <si>
    <t>Apoyo a servicios de salud</t>
  </si>
  <si>
    <t>Consulta externa</t>
  </si>
  <si>
    <t>Programa madre canguro</t>
  </si>
  <si>
    <t>Programa Clínica de heridas, piel sana y terapia enterostomal</t>
  </si>
  <si>
    <t>Apoyo diagnóstico y complementación terapéutica - Gastroenterología</t>
  </si>
  <si>
    <t>Apoyo diagnóstico y complementación terapéutica - Radiología, imágenes diagnósticas e intervencionismo</t>
  </si>
  <si>
    <t>Apoyo diagnóstico y complementación terapéutica - Resonancia</t>
  </si>
  <si>
    <t>Apoyo diagnóstico y complementación terapéutica - Patología</t>
  </si>
  <si>
    <t>Apoyo diagnóstico y complementación terapéutica - Laboratorio clínico</t>
  </si>
  <si>
    <t>Apoyo diagnóstico y complementación terapéutica - Gestión pre. Transfuncional</t>
  </si>
  <si>
    <t>Gestión juridica</t>
  </si>
  <si>
    <t>Presupuesto</t>
  </si>
  <si>
    <t>Gestión documental</t>
  </si>
  <si>
    <t>Historias clínicas</t>
  </si>
  <si>
    <t>Gestión de sistemas de información y comunicaciones</t>
  </si>
  <si>
    <t>Sistemas</t>
  </si>
  <si>
    <t>Comunicaciones y medios</t>
  </si>
  <si>
    <t>Gestión tecnólogica</t>
  </si>
  <si>
    <t>Gestión de mantenimiento</t>
  </si>
  <si>
    <t>Facturación</t>
  </si>
  <si>
    <t>Autorizaciones</t>
  </si>
  <si>
    <t>Cartera</t>
  </si>
  <si>
    <t>Auditoria de cuentas medicas</t>
  </si>
  <si>
    <t>Control interno</t>
  </si>
  <si>
    <t>PROBABILIDAD</t>
  </si>
  <si>
    <t>Muy Alta</t>
  </si>
  <si>
    <t>TH-RLFP-01, AF-RLFP-01</t>
  </si>
  <si>
    <t>Extremo</t>
  </si>
  <si>
    <t>SF-RLFP-01, AF-RLFP-02</t>
  </si>
  <si>
    <t>C-RLFP-01, INT-RLFP-01</t>
  </si>
  <si>
    <t>SF-RLFP-02, A-RLFP-01</t>
  </si>
  <si>
    <t>Alta</t>
  </si>
  <si>
    <t>Alto</t>
  </si>
  <si>
    <t>Media</t>
  </si>
  <si>
    <t>Medio</t>
  </si>
  <si>
    <t>Baja</t>
  </si>
  <si>
    <t>Bajo</t>
  </si>
  <si>
    <t>Muy Baja</t>
  </si>
  <si>
    <t>Leve</t>
  </si>
  <si>
    <t>Menor</t>
  </si>
  <si>
    <t>Moderado</t>
  </si>
  <si>
    <t>Mayor</t>
  </si>
  <si>
    <t>Catastrófico</t>
  </si>
  <si>
    <t>IMPACTO</t>
  </si>
  <si>
    <t>TH-RLFP-01, AF-RLFP-02</t>
  </si>
  <si>
    <t>SF-RLFP-02, C-RLFP-01</t>
  </si>
  <si>
    <t>Tabla Criterios para definir el nivel de probabilidad</t>
  </si>
  <si>
    <t>La actividad que conlleva el riesgo se ejecuta de 4 a 6 meses.</t>
  </si>
  <si>
    <t>La actividad que conlleva el riesgo se ejecuta de 7 a 11 meses.</t>
  </si>
  <si>
    <t>Tabla Criterios para definir el nivel de impacto</t>
  </si>
  <si>
    <t>Operacional</t>
  </si>
  <si>
    <t>Valor</t>
  </si>
  <si>
    <t>1 y 4</t>
  </si>
  <si>
    <t>Afectación leve a la institución por acción de desconocimiento de algún colaborador de la institución que involucra a personas o instituciones/ Requerimientos y/o certificaciones de la implementación de SARLAFT-FPADM al interior de la institucion , por parte de aliados estratégicos</t>
  </si>
  <si>
    <t>Solo es de conocimiento a nivel interno/ Afectación de imagen ante uno o varios clientes.</t>
  </si>
  <si>
    <t>No hay interrupciones en las operaciones, pero se presenta fallas leves en la caída del sistema/ Reproceso menor/ Un leve retraso</t>
  </si>
  <si>
    <t xml:space="preserve">Puede implicar la interposición de un derecho de petición de interés particular / Queja ante el Hospital / Tutela. </t>
  </si>
  <si>
    <t>5 y 8</t>
  </si>
  <si>
    <t>Afectación mínima a la institución por acción generada por un cliente que involucra a la institucion de manera directa o indirectamente con otra entidad que está en listas
de control LAFT</t>
  </si>
  <si>
    <t>Es de conocimiento a nivel de dirección, no hay pérdida de clientes, continua la buena imagen de la institución./ Afectacion menor de la reputacion ante entes de control / El hecho afecta la confianza y credibilidad en los grupos interés o el hecho tiene despliegue por medios masivos de comunicación locales.</t>
  </si>
  <si>
    <t xml:space="preserve">Reproceso involucra más de un proceso no crítico/ Es de conocimiento en la organización, no hay pérdida de clientes, continua la buena imagen de la institución/ Afectación de las operaciones internas, la prestación de productos, servicios asistenciales y atención a usuarios, con afectación menor durante 12 horas
</t>
  </si>
  <si>
    <t>Puede implicar requerimiento de una entidad administrativa sin inicio de investigación o con plazo para cumplimiento de acciones sin sanción económica o amonestación / Reclamación de perjuicios sin vocación a prosperar.</t>
  </si>
  <si>
    <t>9 y 12</t>
  </si>
  <si>
    <t>Afectación a la institución por acción generada por un colaborador, empleado contraparte que involucra a la institución de manera directa o indirectamente con otra entidad que tiene vínculos delictivos/ Inclusión del Hospital en listas de apertura de investigaciones y sanciones de entes reguladores por posibles incumplimientos en la gestión de riesgos de LAFT/FPADM.</t>
  </si>
  <si>
    <t>* Incremento de quejas de los clientes
* Puede afectar las relaciones comerciales
* Se va afectando la buena imagen institucional a nivel local y regionales  ( gremios grupos clientes).</t>
  </si>
  <si>
    <t>* Reproceso involucra más de un proceso crítico
* Afectación de las operaciones internas, la prestación de productos, servicios asistenciales y atención a usuarios, con afectación moderada durante 24 horas.</t>
  </si>
  <si>
    <t>* Requerimiento informal por algun organismo regulador, litigios menores.
* Requerimiento de una entidad administrativa con inicio de investigación o formulación de cargos y/o interposición de demanda contra el Hospital con remota posibilidad de fallo en contra o con la interposición de multas o pagos de indemnizaciones con valores no materiales.</t>
  </si>
  <si>
    <t>13 y 14</t>
  </si>
  <si>
    <t>Contagio por parte de al alta gerencia/ Contagio por parte de clientes/ Afectación a la institución por acción generada por miembro directivo que involucra de manera directa o indirectamente con otra entidad que tenga vínculos delictivos.</t>
  </si>
  <si>
    <t xml:space="preserve">*Exposición negativa del Hospital en medios masivos nacionales ( prensa, television, radio)  de comunicación
* Afecta las relaciones comerciales  
* Pédida de clientes/ usuarios o no renovación de contratos por parte de clientes
* se va afectando la buena imagen institucional
</t>
  </si>
  <si>
    <t>Afectación de las operaciones internas, la prestación de productos, servicios asistenciales y atención a usuarios, con afectación
mayor durante 48 horas, genera reprocesos de la operación.</t>
  </si>
  <si>
    <t>* Procedimiento administrativo o demanda contra el Hospital  que puede generar cierre temporal de servicios, remoción de administradores, multas o pago de indemnizaciones con un valor material significativo.
* Indemnización por incumplimientos normativos</t>
  </si>
  <si>
    <t>14 y 20</t>
  </si>
  <si>
    <t>Contagio por parte de accionistas carga contamida/ Afectación a la institución por acción generada de un máximo órgano normativo y de dirección de la institución que tiene vínculos delictivos relacionados con LAFT/FPADM directos o indirectamente con otra entidad,  puede producir efectos de contagio a la Institucional por imagen corporativa.</t>
  </si>
  <si>
    <t>*  El hecho afecta la confianza y credibilidad en todos los grupos interés de la organización y en otros públicos afectados. El hecho
tiene despliegue por medios masivos de comunicación locales, regionales, nacionales e internacionales.
* Imposibilidad de conseguir  asociados.
* Se afecta los valores institucionales en forma negativa
* Pérdida de credibilidad</t>
  </si>
  <si>
    <t xml:space="preserve">* Afectación de las operaciones internas, la prestación de productos, servicios asistenciales y atención a usuarios, con afectación
grave superior a 48 horas.
</t>
  </si>
  <si>
    <t xml:space="preserve">
* Procedimiento administrativo o demanda contra el Hospital  que puede generar cierre total de servicios, responsabilidad penal o
administrativa de los administradores, multa o pago de indemnizaciones con un valor material alto.
* Sanciones asociada a LA/FT por organismos reguladores.</t>
  </si>
  <si>
    <t>CODIGO: AF-F-23</t>
  </si>
  <si>
    <t xml:space="preserve">ESE HOSPITAL UNIVERSITARIO SAN RAFAEL DE TUNJA </t>
  </si>
  <si>
    <t>VERSION: 03</t>
  </si>
  <si>
    <t>CONTROL DE CAMBIOS</t>
  </si>
  <si>
    <t>No. VERSION</t>
  </si>
  <si>
    <t>FECHA</t>
  </si>
  <si>
    <t xml:space="preserve"> RESPONSABLE </t>
  </si>
  <si>
    <t>DESCRIPCION</t>
  </si>
  <si>
    <t>Sandra Liliana Olarte</t>
  </si>
  <si>
    <t>Version original</t>
  </si>
  <si>
    <t>Lina María Patarroyo Parra</t>
  </si>
  <si>
    <t>Se cambia el número de riesgo a código de riesgo, con la finanlidad de generar el consecutivo organizado por proceso y tipo de riesgo</t>
  </si>
  <si>
    <t>1. Articulación con las actualizaciones realizadas al manual de gestión de riesgos OADS-M-2
2. Actualización del instructivo</t>
  </si>
  <si>
    <t>Aceptar</t>
  </si>
  <si>
    <t>Económico</t>
  </si>
  <si>
    <t>Reducir (compartir)</t>
  </si>
  <si>
    <t>Económico y Reputacional</t>
  </si>
  <si>
    <t>Reducir (mitigar)</t>
  </si>
  <si>
    <t>Plan de accion (solo para la opción reducir)</t>
  </si>
  <si>
    <t>Daños Activos Fisicos</t>
  </si>
  <si>
    <t>Ejecucion y Administracion de procesos</t>
  </si>
  <si>
    <t>Fallas Tecnologicas</t>
  </si>
  <si>
    <t>Fraude Externo</t>
  </si>
  <si>
    <t>Fraude Interno</t>
  </si>
  <si>
    <t>Relaciones Laborales</t>
  </si>
  <si>
    <t>Usuarios, productos y practicas , organizacionales</t>
  </si>
  <si>
    <t>Sin Documentar</t>
  </si>
  <si>
    <t>Registro Sustancial</t>
  </si>
  <si>
    <t>Registro Material</t>
  </si>
  <si>
    <t>Reducir</t>
  </si>
  <si>
    <t>La persona encargada de caja general valida el diligenciamiento del formato AF-F-11 "Declaración de origen de fondos" cuando una persona efectue pagos en efectivos  que superan los $5.000.000  teniendo en cuenta  procedimiento AF-PR-31."Recuado por caja"  para dar cumplimiento a la política de manejo de efectivo consignado en el Acuerdo 012 del 2 de junio 2023 y contar con elementos de juicio que permitan detectar transacciones inusuales y determinar la existencia de operaciones sospechosa que debaran ser reportadas a la Unidad de información y Análisis Financiero UIAF.</t>
  </si>
  <si>
    <t>1. Sanciones legales
2. Afectación economica
3. Pérdida reputacional</t>
  </si>
  <si>
    <t>El coordinador de gestión de investigación e innovación verifica el diligenciamiento del formato C-F-10 Formulario de conocimiento del cliente y/o contraparte SARLAFT previo a la celebracion de los convenios y/ contrato y reporta al Oficial de cumplimiento para la consulta en listas vinculantes previo a la celebracion del contrato/convenio,  para  conocer de manera permanente y actualizada a la contraparte, sus clientes y relacionados, con la cual la entidad contraerà  un vinculo legal, contractual.</t>
  </si>
  <si>
    <t>La coordinadora de comercial valida el diligenciamiento del formato C-F-10 Formulario de conocimiento del cliente y/o contraparte SARLAFT  con las empresas responsables de pago previo a la celebración del contrato/convenio,  para  conocer de manera  permanente y  actualizada a la contraparte, sus clientes y relacionados,  con la cual la entidad contraerá  un vinculo legal, contractual.</t>
  </si>
  <si>
    <t xml:space="preserve">1. Formato AF-F-11 Declaración de origen de fondos
2. Listado de personas que efectúan pagos en efectivo que superan los $5.000.000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</si>
</sst>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rgb="FF000000"/>
      <name val="Arial Narrow"/>
      <family val="2"/>
    </font>
    <font>
      <sz val="10"/>
      <color theme="1"/>
      <name val="Calibri"/>
      <family val="2"/>
      <scheme val="minor"/>
    </font>
    <font>
      <sz val="11"/>
      <color theme="1"/>
      <name val="Calibri"/>
      <family val="2"/>
      <scheme val="minor"/>
    </font>
    <font>
      <sz val="11"/>
      <name val="Calibri"/>
      <family val="2"/>
      <scheme val="minor"/>
    </font>
    <font>
      <sz val="10"/>
      <name val="Arial"/>
      <family val="2"/>
    </font>
    <font>
      <sz val="12"/>
      <name val="Times New Roman"/>
      <family val="1"/>
    </font>
    <font>
      <sz val="10"/>
      <color theme="1"/>
      <name val="Tahoma"/>
      <family val="2"/>
    </font>
    <font>
      <b/>
      <sz val="10"/>
      <color theme="1"/>
      <name val="Tahoma"/>
      <family val="2"/>
    </font>
    <font>
      <b/>
      <sz val="8"/>
      <color theme="1"/>
      <name val="Tahoma"/>
      <family val="2"/>
    </font>
    <font>
      <sz val="9"/>
      <color theme="1"/>
      <name val="Tahoma"/>
      <family val="2"/>
    </font>
    <font>
      <sz val="10"/>
      <color rgb="FFFF0000"/>
      <name val="Tahoma"/>
      <family val="2"/>
    </font>
    <font>
      <b/>
      <sz val="8"/>
      <color rgb="FF27285D"/>
      <name val="Tahoma"/>
      <family val="2"/>
    </font>
    <font>
      <b/>
      <sz val="14"/>
      <color rgb="FF27285D"/>
      <name val="Tahoma"/>
      <family val="2"/>
    </font>
    <font>
      <b/>
      <sz val="8"/>
      <name val="Tahoma"/>
      <family val="2"/>
    </font>
    <font>
      <b/>
      <sz val="9"/>
      <color indexed="81"/>
      <name val="Tahoma"/>
      <family val="2"/>
    </font>
    <font>
      <sz val="9"/>
      <color indexed="81"/>
      <name val="Tahoma"/>
      <family val="2"/>
    </font>
    <font>
      <b/>
      <sz val="11"/>
      <color theme="1"/>
      <name val="Calibri"/>
      <family val="2"/>
      <scheme val="minor"/>
    </font>
    <font>
      <sz val="11"/>
      <color theme="1"/>
      <name val="Tahoma"/>
      <family val="2"/>
    </font>
    <font>
      <sz val="11"/>
      <name val="Tahoma"/>
      <family val="2"/>
    </font>
    <font>
      <sz val="10"/>
      <name val="Tahoma"/>
      <family val="2"/>
    </font>
    <font>
      <sz val="11"/>
      <color theme="0"/>
      <name val="Calibri"/>
      <family val="2"/>
      <scheme val="minor"/>
    </font>
    <font>
      <sz val="11"/>
      <color theme="1"/>
      <name val="Calibri"/>
      <family val="2"/>
    </font>
    <font>
      <b/>
      <sz val="10"/>
      <name val="Tahoma"/>
      <family val="2"/>
    </font>
    <font>
      <b/>
      <sz val="10"/>
      <color theme="1"/>
      <name val="Arial"/>
      <family val="2"/>
    </font>
    <font>
      <b/>
      <sz val="10.5"/>
      <color rgb="FF000000"/>
      <name val="Arial"/>
      <family val="2"/>
    </font>
    <font>
      <sz val="10.5"/>
      <color rgb="FF000000"/>
      <name val="Arial"/>
      <family val="2"/>
    </font>
    <font>
      <sz val="10.5"/>
      <color rgb="FFFFFFFF"/>
      <name val="Arial"/>
      <family val="2"/>
    </font>
    <font>
      <sz val="10.5"/>
      <color theme="0"/>
      <name val="Arial"/>
      <family val="2"/>
    </font>
    <font>
      <sz val="10.5"/>
      <color theme="1"/>
      <name val="Arial"/>
      <family val="2"/>
    </font>
    <font>
      <u/>
      <sz val="10"/>
      <color theme="1"/>
      <name val="Tahoma"/>
      <family val="2"/>
    </font>
    <font>
      <sz val="11"/>
      <color rgb="FF000000"/>
      <name val="Calibri"/>
      <family val="2"/>
      <scheme val="minor"/>
    </font>
    <font>
      <sz val="11"/>
      <color rgb="FFFFFFFF"/>
      <name val="Calibri"/>
      <family val="2"/>
      <scheme val="minor"/>
    </font>
    <font>
      <sz val="11"/>
      <color theme="0"/>
      <name val="Tahoma"/>
      <family val="2"/>
    </font>
    <font>
      <sz val="10"/>
      <color rgb="FF000000"/>
      <name val="Calibri"/>
      <family val="2"/>
      <scheme val="minor"/>
    </font>
    <font>
      <sz val="10"/>
      <color rgb="FFFFFFFF"/>
      <name val="Calibri"/>
      <family val="2"/>
      <scheme val="minor"/>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rgb="FFC5D9F1"/>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FDE9D9"/>
        <bgColor indexed="64"/>
      </patternFill>
    </fill>
    <fill>
      <patternFill patternType="solid">
        <fgColor rgb="FFE4DFEC"/>
        <bgColor indexed="64"/>
      </patternFill>
    </fill>
    <fill>
      <patternFill patternType="solid">
        <fgColor rgb="FF00FF00"/>
        <bgColor indexed="64"/>
      </patternFill>
    </fill>
  </fills>
  <borders count="66">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auto="1"/>
      </right>
      <top style="thin">
        <color theme="1"/>
      </top>
      <bottom/>
      <diagonal/>
    </border>
    <border>
      <left style="thin">
        <color theme="1"/>
      </left>
      <right style="thin">
        <color auto="1"/>
      </right>
      <top/>
      <bottom style="thin">
        <color auto="1"/>
      </bottom>
      <diagonal/>
    </border>
    <border>
      <left style="thin">
        <color indexed="64"/>
      </left>
      <right style="thin">
        <color indexed="64"/>
      </right>
      <top/>
      <bottom/>
      <diagonal/>
    </border>
    <border>
      <left style="thin">
        <color theme="1"/>
      </left>
      <right/>
      <top/>
      <bottom style="thin">
        <color indexed="64"/>
      </bottom>
      <diagonal/>
    </border>
    <border>
      <left style="thin">
        <color theme="1"/>
      </left>
      <right style="thin">
        <color theme="1"/>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theme="1"/>
      </right>
      <top/>
      <bottom/>
      <diagonal/>
    </border>
    <border>
      <left style="thin">
        <color theme="1"/>
      </left>
      <right/>
      <top/>
      <bottom/>
      <diagonal/>
    </border>
    <border>
      <left style="thin">
        <color theme="1"/>
      </left>
      <right style="thin">
        <color theme="1"/>
      </right>
      <top/>
      <bottom/>
      <diagonal/>
    </border>
    <border>
      <left style="thin">
        <color theme="1"/>
      </left>
      <right style="thin">
        <color auto="1"/>
      </right>
      <top/>
      <bottom/>
      <diagonal/>
    </border>
    <border>
      <left style="medium">
        <color indexed="64"/>
      </left>
      <right style="medium">
        <color indexed="64"/>
      </right>
      <top/>
      <bottom/>
      <diagonal/>
    </border>
    <border>
      <left style="thin">
        <color theme="1"/>
      </left>
      <right style="thin">
        <color auto="1"/>
      </right>
      <top style="thin">
        <color indexed="64"/>
      </top>
      <bottom/>
      <diagonal/>
    </border>
    <border>
      <left style="thin">
        <color theme="1"/>
      </left>
      <right style="thin">
        <color theme="1"/>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top style="thin">
        <color indexed="64"/>
      </top>
      <bottom/>
      <diagonal/>
    </border>
    <border>
      <left/>
      <right style="thin">
        <color theme="1"/>
      </right>
      <top style="thin">
        <color indexed="64"/>
      </top>
      <bottom/>
      <diagonal/>
    </border>
  </borders>
  <cellStyleXfs count="7">
    <xf numFmtId="0" fontId="0" fillId="0" borderId="0"/>
    <xf numFmtId="9" fontId="3" fillId="0" borderId="0" applyFont="0" applyFill="0" applyBorder="0" applyAlignment="0" applyProtection="0"/>
    <xf numFmtId="0" fontId="5" fillId="0" borderId="0"/>
    <xf numFmtId="0" fontId="6" fillId="0" borderId="0"/>
    <xf numFmtId="0" fontId="2" fillId="0" borderId="0"/>
    <xf numFmtId="0" fontId="6" fillId="0" borderId="0"/>
    <xf numFmtId="0" fontId="22" fillId="0" borderId="0"/>
  </cellStyleXfs>
  <cellXfs count="318">
    <xf numFmtId="0" fontId="0" fillId="0" borderId="0" xfId="0"/>
    <xf numFmtId="0" fontId="2" fillId="0" borderId="0" xfId="0" applyFont="1"/>
    <xf numFmtId="0" fontId="1" fillId="0" borderId="1" xfId="0" applyFont="1" applyBorder="1" applyAlignment="1">
      <alignment horizontal="left" vertical="center" wrapText="1" indent="1" readingOrder="1"/>
    </xf>
    <xf numFmtId="0" fontId="7" fillId="0" borderId="0" xfId="0" applyFont="1"/>
    <xf numFmtId="0" fontId="8" fillId="0" borderId="0" xfId="0" applyFont="1" applyAlignment="1">
      <alignment horizontal="center" vertical="center"/>
    </xf>
    <xf numFmtId="9" fontId="7" fillId="0" borderId="5" xfId="0" applyNumberFormat="1" applyFont="1" applyBorder="1" applyAlignment="1" applyProtection="1">
      <alignment horizontal="center" vertical="center"/>
      <protection hidden="1"/>
    </xf>
    <xf numFmtId="0" fontId="7" fillId="0" borderId="0" xfId="0" applyFont="1" applyAlignment="1">
      <alignment horizontal="center" vertical="center"/>
    </xf>
    <xf numFmtId="0" fontId="7" fillId="0" borderId="0" xfId="0" applyFont="1" applyAlignment="1">
      <alignment horizontal="center"/>
    </xf>
    <xf numFmtId="0" fontId="7" fillId="0" borderId="2" xfId="0" applyFont="1" applyBorder="1"/>
    <xf numFmtId="0" fontId="7" fillId="0" borderId="3" xfId="0" applyFont="1" applyBorder="1"/>
    <xf numFmtId="0" fontId="8" fillId="20" borderId="3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3" borderId="0" xfId="0" applyFont="1" applyFill="1"/>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14" fontId="7" fillId="3" borderId="5" xfId="0" applyNumberFormat="1" applyFont="1" applyFill="1" applyBorder="1" applyAlignment="1">
      <alignment horizontal="center" vertical="center" wrapText="1"/>
    </xf>
    <xf numFmtId="0" fontId="10" fillId="0" borderId="0" xfId="0" applyFont="1"/>
    <xf numFmtId="0" fontId="7" fillId="0" borderId="5"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textRotation="90"/>
      <protection locked="0"/>
    </xf>
    <xf numFmtId="0" fontId="7" fillId="0" borderId="0" xfId="0" applyFont="1" applyAlignment="1">
      <alignment horizontal="center" vertical="center" wrapText="1"/>
    </xf>
    <xf numFmtId="0" fontId="7" fillId="0" borderId="0" xfId="0" applyFont="1" applyAlignment="1">
      <alignment horizontal="center" wrapText="1"/>
    </xf>
    <xf numFmtId="0" fontId="8" fillId="16" borderId="5" xfId="0" applyFont="1" applyFill="1" applyBorder="1" applyAlignment="1">
      <alignment horizontal="center" vertical="center" textRotation="90"/>
    </xf>
    <xf numFmtId="0" fontId="0" fillId="0" borderId="5" xfId="0" applyBorder="1" applyAlignment="1">
      <alignment horizontal="center" vertical="center"/>
    </xf>
    <xf numFmtId="0" fontId="7" fillId="3" borderId="5" xfId="0" applyFont="1" applyFill="1" applyBorder="1" applyAlignment="1" applyProtection="1">
      <alignment horizontal="center" vertical="center" wrapText="1"/>
      <protection locked="0"/>
    </xf>
    <xf numFmtId="0" fontId="0" fillId="0" borderId="0" xfId="0" applyAlignment="1">
      <alignment horizontal="center" vertical="center"/>
    </xf>
    <xf numFmtId="0" fontId="18" fillId="0" borderId="0" xfId="0" applyFont="1"/>
    <xf numFmtId="0" fontId="18" fillId="0" borderId="0" xfId="0" applyFont="1" applyAlignment="1">
      <alignment horizontal="center"/>
    </xf>
    <xf numFmtId="0" fontId="4" fillId="0" borderId="5" xfId="0" applyFont="1" applyBorder="1" applyAlignment="1">
      <alignment horizontal="center" vertical="center" wrapText="1"/>
    </xf>
    <xf numFmtId="0" fontId="19" fillId="0" borderId="0" xfId="0" applyFont="1"/>
    <xf numFmtId="0" fontId="7" fillId="3" borderId="0" xfId="0" applyFont="1" applyFill="1"/>
    <xf numFmtId="2" fontId="18" fillId="0" borderId="0" xfId="0" applyNumberFormat="1" applyFont="1"/>
    <xf numFmtId="9" fontId="7" fillId="0" borderId="0" xfId="1" applyFont="1"/>
    <xf numFmtId="0" fontId="7" fillId="0" borderId="0" xfId="0" applyFont="1" applyAlignment="1">
      <alignment wrapText="1"/>
    </xf>
    <xf numFmtId="0" fontId="8" fillId="0" borderId="5" xfId="0" applyFont="1" applyBorder="1" applyAlignment="1" applyProtection="1">
      <alignment horizontal="center" vertical="center" wrapText="1"/>
      <protection hidden="1"/>
    </xf>
    <xf numFmtId="0" fontId="8" fillId="0" borderId="5" xfId="0" applyFont="1" applyBorder="1" applyAlignment="1">
      <alignment horizontal="center" vertical="center"/>
    </xf>
    <xf numFmtId="0" fontId="7" fillId="0" borderId="5" xfId="0" applyFont="1" applyBorder="1" applyAlignment="1">
      <alignment horizontal="center" vertical="center"/>
    </xf>
    <xf numFmtId="14" fontId="7" fillId="3" borderId="6" xfId="0" applyNumberFormat="1" applyFont="1" applyFill="1" applyBorder="1" applyAlignment="1">
      <alignment horizontal="center" vertical="center" wrapText="1"/>
    </xf>
    <xf numFmtId="0" fontId="8" fillId="23" borderId="39" xfId="0" applyFont="1" applyFill="1" applyBorder="1" applyAlignment="1">
      <alignment horizontal="center" vertical="center" wrapText="1"/>
    </xf>
    <xf numFmtId="0" fontId="8" fillId="24" borderId="35" xfId="0" applyFont="1" applyFill="1" applyBorder="1" applyAlignment="1">
      <alignment horizontal="center" vertical="center" wrapText="1"/>
    </xf>
    <xf numFmtId="0" fontId="8" fillId="22" borderId="5" xfId="0" applyFont="1" applyFill="1"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wrapText="1"/>
    </xf>
    <xf numFmtId="0" fontId="17" fillId="0" borderId="0" xfId="0" applyFont="1" applyAlignment="1">
      <alignment horizontal="center" vertical="center" wrapText="1"/>
    </xf>
    <xf numFmtId="0" fontId="4" fillId="0" borderId="0" xfId="0" applyFont="1" applyAlignment="1">
      <alignment horizontal="center" vertical="center" wrapText="1"/>
    </xf>
    <xf numFmtId="0" fontId="7" fillId="0" borderId="24" xfId="0" applyFont="1" applyBorder="1"/>
    <xf numFmtId="0" fontId="7" fillId="0" borderId="6" xfId="0" applyFont="1" applyBorder="1"/>
    <xf numFmtId="0" fontId="7" fillId="0" borderId="35" xfId="0" applyFont="1" applyBorder="1"/>
    <xf numFmtId="0" fontId="7" fillId="0" borderId="5" xfId="0" applyFont="1" applyBorder="1"/>
    <xf numFmtId="0" fontId="8" fillId="0" borderId="35" xfId="0" applyFont="1" applyBorder="1" applyAlignment="1">
      <alignment horizontal="center" vertical="center"/>
    </xf>
    <xf numFmtId="9" fontId="7" fillId="0" borderId="5" xfId="1" applyFont="1" applyBorder="1" applyAlignment="1" applyProtection="1">
      <alignment horizontal="center" vertical="center" wrapText="1"/>
      <protection hidden="1"/>
    </xf>
    <xf numFmtId="9" fontId="7" fillId="0" borderId="5" xfId="1" applyFont="1" applyBorder="1" applyAlignment="1">
      <alignment horizontal="center" vertical="center"/>
    </xf>
    <xf numFmtId="0" fontId="7" fillId="3" borderId="5" xfId="0" applyFont="1" applyFill="1" applyBorder="1" applyAlignment="1">
      <alignment horizontal="center" vertical="center"/>
    </xf>
    <xf numFmtId="14" fontId="7" fillId="0" borderId="5" xfId="0" applyNumberFormat="1" applyFont="1" applyBorder="1" applyAlignment="1" applyProtection="1">
      <alignment horizontal="center" vertical="center" wrapText="1"/>
      <protection locked="0"/>
    </xf>
    <xf numFmtId="0" fontId="7" fillId="3" borderId="35" xfId="0" applyFont="1" applyFill="1" applyBorder="1" applyAlignment="1">
      <alignment horizontal="center" vertical="center"/>
    </xf>
    <xf numFmtId="0" fontId="26" fillId="5" borderId="46" xfId="0" applyFont="1" applyFill="1" applyBorder="1" applyAlignment="1">
      <alignment horizontal="center" vertical="center" wrapText="1"/>
    </xf>
    <xf numFmtId="9" fontId="26" fillId="0" borderId="4" xfId="1" applyFont="1" applyBorder="1" applyAlignment="1">
      <alignment horizontal="center" vertical="center" wrapText="1"/>
    </xf>
    <xf numFmtId="0" fontId="26" fillId="0" borderId="4" xfId="0" applyFont="1" applyBorder="1" applyAlignment="1">
      <alignment horizontal="justify" vertical="center" wrapText="1"/>
    </xf>
    <xf numFmtId="0" fontId="26" fillId="6" borderId="46" xfId="0" applyFont="1" applyFill="1" applyBorder="1" applyAlignment="1">
      <alignment horizontal="center" vertical="center" wrapText="1"/>
    </xf>
    <xf numFmtId="0" fontId="26" fillId="4" borderId="46"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7" fillId="8" borderId="46" xfId="0" applyFont="1" applyFill="1" applyBorder="1" applyAlignment="1">
      <alignment horizontal="center" vertical="center" wrapText="1"/>
    </xf>
    <xf numFmtId="9" fontId="28" fillId="0" borderId="0" xfId="1" applyFont="1" applyFill="1" applyBorder="1" applyAlignment="1">
      <alignment horizontal="center" vertical="center" wrapText="1"/>
    </xf>
    <xf numFmtId="0" fontId="21" fillId="0" borderId="0" xfId="0" applyFont="1"/>
    <xf numFmtId="0" fontId="8" fillId="27" borderId="5" xfId="0" applyFont="1" applyFill="1" applyBorder="1" applyAlignment="1">
      <alignment horizontal="center" vertical="center" wrapText="1"/>
    </xf>
    <xf numFmtId="0" fontId="29" fillId="0" borderId="4" xfId="0" applyFont="1" applyBorder="1" applyAlignment="1">
      <alignment horizontal="center" vertical="center" wrapText="1"/>
    </xf>
    <xf numFmtId="2" fontId="4" fillId="0" borderId="50" xfId="0" applyNumberFormat="1" applyFont="1" applyBorder="1" applyAlignment="1">
      <alignment horizontal="center" vertical="center" wrapText="1"/>
    </xf>
    <xf numFmtId="9" fontId="26" fillId="0" borderId="16" xfId="1" applyFont="1" applyBorder="1" applyAlignment="1">
      <alignment horizontal="center" vertical="center" wrapText="1"/>
    </xf>
    <xf numFmtId="0" fontId="4" fillId="0" borderId="10" xfId="0" applyFont="1" applyBorder="1" applyAlignment="1">
      <alignment horizontal="center" vertical="center" wrapText="1"/>
    </xf>
    <xf numFmtId="16" fontId="4" fillId="0" borderId="52" xfId="0" applyNumberFormat="1" applyFont="1" applyBorder="1" applyAlignment="1">
      <alignment horizontal="center" vertical="center" wrapText="1"/>
    </xf>
    <xf numFmtId="0" fontId="26" fillId="5" borderId="53" xfId="0" applyFont="1" applyFill="1" applyBorder="1" applyAlignment="1">
      <alignment horizontal="center" vertical="center" wrapText="1"/>
    </xf>
    <xf numFmtId="9" fontId="26" fillId="0" borderId="49" xfId="1"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26" fillId="28" borderId="33" xfId="0" applyFont="1" applyFill="1" applyBorder="1" applyAlignment="1">
      <alignment horizontal="center" vertical="center" wrapText="1"/>
    </xf>
    <xf numFmtId="1" fontId="7" fillId="0" borderId="5" xfId="1" applyNumberFormat="1" applyFont="1" applyBorder="1" applyAlignment="1" applyProtection="1">
      <alignment horizontal="center" vertical="center" wrapText="1"/>
      <protection hidden="1"/>
    </xf>
    <xf numFmtId="9" fontId="18" fillId="0" borderId="0" xfId="1" applyFont="1"/>
    <xf numFmtId="0" fontId="7" fillId="0" borderId="38"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3" borderId="38" xfId="0" applyFont="1" applyFill="1" applyBorder="1" applyAlignment="1">
      <alignment horizontal="center" vertical="center" wrapText="1"/>
    </xf>
    <xf numFmtId="0" fontId="8" fillId="0" borderId="38" xfId="0" applyFont="1" applyBorder="1" applyAlignment="1">
      <alignment horizontal="center" vertical="center"/>
    </xf>
    <xf numFmtId="0" fontId="7" fillId="0" borderId="38" xfId="0" applyFont="1" applyBorder="1" applyAlignment="1" applyProtection="1">
      <alignment horizontal="center" vertical="center" textRotation="90"/>
      <protection locked="0"/>
    </xf>
    <xf numFmtId="0" fontId="12" fillId="0" borderId="0" xfId="4" applyFont="1" applyAlignment="1">
      <alignment horizontal="center" vertical="center" wrapText="1"/>
    </xf>
    <xf numFmtId="14" fontId="14" fillId="0" borderId="0" xfId="4" applyNumberFormat="1" applyFont="1" applyAlignment="1">
      <alignment horizontal="center" vertical="center" wrapText="1"/>
    </xf>
    <xf numFmtId="0" fontId="7" fillId="0" borderId="5" xfId="0" applyFont="1" applyBorder="1" applyAlignment="1">
      <alignment horizontal="center" vertical="top" wrapText="1"/>
    </xf>
    <xf numFmtId="0" fontId="20" fillId="0" borderId="5" xfId="0" applyFont="1" applyBorder="1" applyAlignment="1">
      <alignment horizontal="center" vertical="center" wrapText="1"/>
    </xf>
    <xf numFmtId="0" fontId="7" fillId="0" borderId="5" xfId="0" applyFont="1" applyBorder="1" applyAlignment="1">
      <alignment horizontal="center" vertical="center" textRotation="90" wrapText="1"/>
    </xf>
    <xf numFmtId="9" fontId="7" fillId="0" borderId="0" xfId="1" applyFont="1" applyAlignment="1">
      <alignment horizontal="center" vertical="center"/>
    </xf>
    <xf numFmtId="0" fontId="2" fillId="0" borderId="53" xfId="0" applyFont="1" applyBorder="1" applyAlignment="1">
      <alignment horizontal="center" vertical="center" wrapText="1"/>
    </xf>
    <xf numFmtId="9" fontId="2" fillId="0" borderId="46" xfId="0" applyNumberFormat="1" applyFont="1" applyBorder="1" applyAlignment="1">
      <alignment horizontal="center" vertical="center" wrapText="1"/>
    </xf>
    <xf numFmtId="0" fontId="2" fillId="0" borderId="3"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33" fillId="0" borderId="0" xfId="1" applyFont="1" applyFill="1"/>
    <xf numFmtId="0" fontId="33" fillId="0" borderId="0" xfId="0" applyFont="1"/>
    <xf numFmtId="0" fontId="0" fillId="0" borderId="5" xfId="0" applyBorder="1" applyAlignment="1">
      <alignment vertical="center" wrapText="1"/>
    </xf>
    <xf numFmtId="0" fontId="7" fillId="0" borderId="38" xfId="0" applyFont="1" applyBorder="1" applyAlignment="1">
      <alignment vertical="center" wrapText="1"/>
    </xf>
    <xf numFmtId="0" fontId="8" fillId="0" borderId="38" xfId="0" applyFont="1" applyBorder="1" applyAlignment="1">
      <alignment vertical="center"/>
    </xf>
    <xf numFmtId="0" fontId="0" fillId="0" borderId="5" xfId="0" applyBorder="1" applyAlignment="1">
      <alignment horizontal="left" vertical="center" wrapText="1"/>
    </xf>
    <xf numFmtId="17" fontId="0" fillId="0" borderId="5" xfId="0" applyNumberFormat="1" applyBorder="1" applyAlignment="1">
      <alignment horizontal="center" vertical="center"/>
    </xf>
    <xf numFmtId="1" fontId="8" fillId="0" borderId="5" xfId="1" applyNumberFormat="1" applyFont="1" applyBorder="1" applyAlignment="1" applyProtection="1">
      <alignment horizontal="center" vertical="center" wrapText="1"/>
      <protection hidden="1"/>
    </xf>
    <xf numFmtId="0" fontId="8" fillId="3" borderId="38" xfId="0" applyFont="1" applyFill="1" applyBorder="1" applyAlignment="1">
      <alignment horizontal="center" vertical="center" wrapText="1"/>
    </xf>
    <xf numFmtId="9" fontId="8" fillId="0" borderId="5" xfId="1" applyFont="1" applyBorder="1" applyAlignment="1" applyProtection="1">
      <alignment horizontal="center" vertical="center" wrapText="1"/>
      <protection hidden="1"/>
    </xf>
    <xf numFmtId="9" fontId="8" fillId="0" borderId="5" xfId="1" applyFont="1" applyBorder="1" applyAlignment="1">
      <alignment horizontal="center" vertical="center"/>
    </xf>
    <xf numFmtId="1" fontId="8" fillId="0" borderId="38" xfId="1" applyNumberFormat="1" applyFont="1" applyBorder="1" applyAlignment="1" applyProtection="1">
      <alignment horizontal="center" vertical="center" wrapText="1"/>
      <protection hidden="1"/>
    </xf>
    <xf numFmtId="9" fontId="8" fillId="0" borderId="38" xfId="1" applyFont="1" applyBorder="1" applyAlignment="1" applyProtection="1">
      <alignment horizontal="center" vertical="center" wrapText="1"/>
      <protection hidden="1"/>
    </xf>
    <xf numFmtId="0" fontId="7" fillId="0" borderId="0" xfId="0" applyFont="1" applyAlignment="1">
      <alignment horizontal="justify"/>
    </xf>
    <xf numFmtId="0" fontId="12" fillId="0" borderId="0" xfId="4" applyFont="1" applyAlignment="1">
      <alignment horizontal="justify" vertical="center" wrapText="1"/>
    </xf>
    <xf numFmtId="0" fontId="0" fillId="0" borderId="5" xfId="0" applyBorder="1" applyAlignment="1">
      <alignment horizontal="justify" vertical="center" wrapText="1"/>
    </xf>
    <xf numFmtId="0" fontId="7" fillId="0" borderId="5" xfId="0" applyFont="1" applyBorder="1" applyAlignment="1" applyProtection="1">
      <alignment horizontal="justify" vertical="center" wrapText="1"/>
      <protection locked="0"/>
    </xf>
    <xf numFmtId="0" fontId="2" fillId="0" borderId="58" xfId="0" applyFont="1" applyBorder="1" applyAlignment="1">
      <alignment horizontal="center" vertical="center" wrapText="1"/>
    </xf>
    <xf numFmtId="9" fontId="31" fillId="5" borderId="53" xfId="1" applyFont="1" applyFill="1" applyBorder="1" applyAlignment="1">
      <alignment vertical="center" wrapText="1"/>
    </xf>
    <xf numFmtId="9" fontId="31" fillId="5" borderId="58" xfId="1" applyFont="1" applyFill="1" applyBorder="1" applyAlignment="1">
      <alignment vertical="center" wrapText="1"/>
    </xf>
    <xf numFmtId="9" fontId="31" fillId="5" borderId="46" xfId="1" applyFont="1" applyFill="1" applyBorder="1" applyAlignment="1">
      <alignment vertical="center" wrapText="1"/>
    </xf>
    <xf numFmtId="9" fontId="34" fillId="11" borderId="53" xfId="1" applyFont="1" applyFill="1" applyBorder="1" applyAlignment="1">
      <alignment vertical="center" wrapText="1"/>
    </xf>
    <xf numFmtId="9" fontId="34" fillId="11" borderId="58" xfId="1" applyFont="1" applyFill="1" applyBorder="1" applyAlignment="1">
      <alignment vertical="center" wrapText="1"/>
    </xf>
    <xf numFmtId="9" fontId="34" fillId="11" borderId="46" xfId="1" applyFont="1" applyFill="1" applyBorder="1" applyAlignment="1">
      <alignment vertical="center" wrapText="1"/>
    </xf>
    <xf numFmtId="9" fontId="31" fillId="11" borderId="53" xfId="1" applyFont="1" applyFill="1" applyBorder="1" applyAlignment="1">
      <alignment vertical="center" wrapText="1"/>
    </xf>
    <xf numFmtId="9" fontId="31" fillId="11" borderId="58" xfId="1" applyFont="1" applyFill="1" applyBorder="1" applyAlignment="1">
      <alignment vertical="center" wrapText="1"/>
    </xf>
    <xf numFmtId="9" fontId="31" fillId="11" borderId="46" xfId="1" applyFont="1" applyFill="1" applyBorder="1" applyAlignment="1">
      <alignment vertical="center" wrapText="1"/>
    </xf>
    <xf numFmtId="9" fontId="31" fillId="9" borderId="53" xfId="1" applyFont="1" applyFill="1" applyBorder="1" applyAlignment="1">
      <alignment vertical="center" wrapText="1"/>
    </xf>
    <xf numFmtId="9" fontId="31" fillId="9" borderId="58" xfId="1" applyFont="1" applyFill="1" applyBorder="1" applyAlignment="1">
      <alignment vertical="center" wrapText="1"/>
    </xf>
    <xf numFmtId="9" fontId="31" fillId="9" borderId="46" xfId="1" applyFont="1" applyFill="1" applyBorder="1" applyAlignment="1">
      <alignment vertical="center" wrapText="1"/>
    </xf>
    <xf numFmtId="9" fontId="32" fillId="10" borderId="53" xfId="1" applyFont="1" applyFill="1" applyBorder="1" applyAlignment="1">
      <alignment vertical="center" wrapText="1"/>
    </xf>
    <xf numFmtId="9" fontId="32" fillId="10" borderId="58" xfId="1" applyFont="1" applyFill="1" applyBorder="1" applyAlignment="1">
      <alignment vertical="center" wrapText="1"/>
    </xf>
    <xf numFmtId="9" fontId="32" fillId="10" borderId="46" xfId="1" applyFont="1" applyFill="1" applyBorder="1" applyAlignment="1">
      <alignment vertical="center" wrapText="1"/>
    </xf>
    <xf numFmtId="9" fontId="34" fillId="9" borderId="53" xfId="1" applyFont="1" applyFill="1" applyBorder="1" applyAlignment="1">
      <alignment vertical="center" wrapText="1"/>
    </xf>
    <xf numFmtId="9" fontId="34" fillId="9" borderId="58" xfId="1" applyFont="1" applyFill="1" applyBorder="1" applyAlignment="1">
      <alignment vertical="center" wrapText="1"/>
    </xf>
    <xf numFmtId="9" fontId="34" fillId="9" borderId="46" xfId="1" applyFont="1" applyFill="1" applyBorder="1" applyAlignment="1">
      <alignment vertical="center" wrapText="1"/>
    </xf>
    <xf numFmtId="9" fontId="35" fillId="10" borderId="58" xfId="1" applyFont="1" applyFill="1" applyBorder="1" applyAlignment="1">
      <alignment vertical="center" wrapText="1"/>
    </xf>
    <xf numFmtId="9" fontId="35" fillId="10" borderId="46" xfId="1" applyFont="1" applyFill="1" applyBorder="1" applyAlignment="1">
      <alignment vertical="center" wrapText="1"/>
    </xf>
    <xf numFmtId="9" fontId="35" fillId="10" borderId="53" xfId="1" applyFont="1" applyFill="1" applyBorder="1" applyAlignment="1">
      <alignment vertical="center" wrapText="1"/>
    </xf>
    <xf numFmtId="9" fontId="34" fillId="5" borderId="53" xfId="1" applyFont="1" applyFill="1" applyBorder="1" applyAlignment="1">
      <alignment vertical="center" wrapText="1"/>
    </xf>
    <xf numFmtId="9" fontId="34" fillId="5" borderId="58" xfId="1" applyFont="1" applyFill="1" applyBorder="1" applyAlignment="1">
      <alignment vertical="center" wrapText="1"/>
    </xf>
    <xf numFmtId="9" fontId="34" fillId="5" borderId="46" xfId="1" applyFont="1" applyFill="1" applyBorder="1" applyAlignment="1">
      <alignment vertical="center" wrapText="1"/>
    </xf>
    <xf numFmtId="0" fontId="8" fillId="16" borderId="5" xfId="0" applyFont="1" applyFill="1" applyBorder="1" applyAlignment="1">
      <alignment horizontal="center" vertical="center" textRotation="90" wrapText="1"/>
    </xf>
    <xf numFmtId="0" fontId="12" fillId="0" borderId="5" xfId="4" applyFont="1" applyBorder="1" applyAlignment="1">
      <alignment horizontal="center" vertical="center" wrapText="1"/>
    </xf>
    <xf numFmtId="0" fontId="8" fillId="27" borderId="36" xfId="0" applyFont="1" applyFill="1" applyBorder="1" applyAlignment="1">
      <alignment horizontal="center" vertical="center" wrapText="1"/>
    </xf>
    <xf numFmtId="0" fontId="14" fillId="0" borderId="0" xfId="4" applyFont="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25" fillId="0" borderId="16" xfId="0"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20" borderId="7" xfId="0" applyFont="1" applyFill="1" applyBorder="1" applyAlignment="1">
      <alignment horizontal="center" vertical="center" wrapText="1"/>
    </xf>
    <xf numFmtId="9" fontId="8" fillId="0" borderId="0" xfId="1" applyFont="1" applyAlignment="1">
      <alignment horizontal="center" vertical="center"/>
    </xf>
    <xf numFmtId="9" fontId="8" fillId="0" borderId="38" xfId="1" applyFont="1" applyBorder="1" applyAlignment="1">
      <alignment horizontal="center" vertical="center"/>
    </xf>
    <xf numFmtId="14" fontId="14" fillId="0" borderId="5" xfId="4" applyNumberFormat="1" applyFont="1" applyBorder="1" applyAlignment="1">
      <alignment horizontal="center" vertical="center" wrapText="1"/>
    </xf>
    <xf numFmtId="0" fontId="8" fillId="15" borderId="5" xfId="0" applyFont="1" applyFill="1" applyBorder="1" applyAlignment="1">
      <alignment horizontal="center" vertical="center"/>
    </xf>
    <xf numFmtId="0" fontId="8" fillId="17" borderId="5" xfId="0" applyFont="1" applyFill="1" applyBorder="1" applyAlignment="1">
      <alignment horizontal="center" vertical="center"/>
    </xf>
    <xf numFmtId="0" fontId="8" fillId="13" borderId="5" xfId="0" applyFont="1" applyFill="1" applyBorder="1" applyAlignment="1">
      <alignment horizontal="center" vertical="center"/>
    </xf>
    <xf numFmtId="0" fontId="8" fillId="18" borderId="5" xfId="0" applyFont="1" applyFill="1" applyBorder="1" applyAlignment="1">
      <alignment horizontal="center" vertical="center"/>
    </xf>
    <xf numFmtId="0" fontId="8" fillId="2" borderId="5" xfId="0" applyFont="1" applyFill="1" applyBorder="1" applyAlignment="1">
      <alignment horizontal="center" vertical="center"/>
    </xf>
    <xf numFmtId="0" fontId="14" fillId="0" borderId="5" xfId="4" applyFont="1" applyBorder="1" applyAlignment="1">
      <alignment horizontal="center" vertical="center" wrapText="1"/>
    </xf>
    <xf numFmtId="0" fontId="12" fillId="0" borderId="5" xfId="4" applyFont="1" applyBorder="1" applyAlignment="1">
      <alignment horizontal="center" vertical="center" wrapText="1"/>
    </xf>
    <xf numFmtId="0" fontId="13" fillId="0" borderId="5" xfId="4" applyFont="1" applyBorder="1" applyAlignment="1">
      <alignment horizontal="center" vertical="center" wrapText="1"/>
    </xf>
    <xf numFmtId="0" fontId="8" fillId="14" borderId="43" xfId="0" applyFont="1" applyFill="1" applyBorder="1" applyAlignment="1">
      <alignment horizontal="center" vertical="center" wrapText="1"/>
    </xf>
    <xf numFmtId="0" fontId="8" fillId="14" borderId="6" xfId="0" applyFont="1" applyFill="1" applyBorder="1" applyAlignment="1">
      <alignment horizontal="center" vertical="center" wrapText="1"/>
    </xf>
    <xf numFmtId="0" fontId="8" fillId="14" borderId="6" xfId="0" applyFont="1" applyFill="1" applyBorder="1" applyAlignment="1">
      <alignment horizontal="center" vertical="center"/>
    </xf>
    <xf numFmtId="0" fontId="8" fillId="14" borderId="5"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25" borderId="6"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7" borderId="0" xfId="0" applyFont="1" applyFill="1" applyAlignment="1">
      <alignment horizontal="center" vertical="center" wrapText="1"/>
    </xf>
    <xf numFmtId="0" fontId="8" fillId="27" borderId="23" xfId="0" applyFont="1" applyFill="1" applyBorder="1" applyAlignment="1">
      <alignment horizontal="center" vertical="center" wrapText="1"/>
    </xf>
    <xf numFmtId="0" fontId="8" fillId="16" borderId="6" xfId="0" applyFont="1" applyFill="1" applyBorder="1" applyAlignment="1">
      <alignment horizontal="center" vertical="center" textRotation="90" wrapText="1"/>
    </xf>
    <xf numFmtId="0" fontId="8" fillId="16" borderId="5" xfId="0" applyFont="1" applyFill="1" applyBorder="1" applyAlignment="1">
      <alignment horizontal="center" vertical="center" textRotation="90" wrapText="1"/>
    </xf>
    <xf numFmtId="0" fontId="8" fillId="16" borderId="6"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5" xfId="0" applyFont="1" applyBorder="1" applyAlignment="1">
      <alignment horizontal="left" vertical="center" wrapText="1"/>
    </xf>
    <xf numFmtId="0" fontId="8" fillId="23" borderId="56"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8" fillId="23" borderId="57" xfId="0" applyFont="1" applyFill="1" applyBorder="1" applyAlignment="1">
      <alignment horizontal="center" vertical="center" wrapText="1"/>
    </xf>
    <xf numFmtId="0" fontId="8" fillId="23" borderId="42" xfId="0" applyFont="1" applyFill="1" applyBorder="1" applyAlignment="1">
      <alignment horizontal="center" vertical="center" wrapText="1"/>
    </xf>
    <xf numFmtId="0" fontId="8" fillId="23" borderId="0" xfId="0" applyFont="1" applyFill="1" applyAlignment="1">
      <alignment horizontal="center" vertical="center" wrapText="1"/>
    </xf>
    <xf numFmtId="0" fontId="8" fillId="23" borderId="54" xfId="0" applyFont="1" applyFill="1" applyBorder="1" applyAlignment="1">
      <alignment horizontal="center" vertical="center" wrapText="1"/>
    </xf>
    <xf numFmtId="0" fontId="8" fillId="23" borderId="21"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8" fillId="23" borderId="55"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8" fillId="27" borderId="0" xfId="0" applyFont="1" applyFill="1" applyAlignment="1">
      <alignment wrapText="1"/>
    </xf>
    <xf numFmtId="0" fontId="8" fillId="27" borderId="23" xfId="0" applyFont="1" applyFill="1" applyBorder="1" applyAlignment="1">
      <alignment wrapText="1"/>
    </xf>
    <xf numFmtId="0" fontId="8" fillId="27" borderId="22" xfId="0" applyFont="1" applyFill="1" applyBorder="1" applyAlignment="1">
      <alignment horizontal="center" vertical="center" wrapText="1"/>
    </xf>
    <xf numFmtId="0" fontId="8" fillId="27" borderId="21" xfId="0" applyFont="1" applyFill="1" applyBorder="1" applyAlignment="1">
      <alignment wrapText="1"/>
    </xf>
    <xf numFmtId="0" fontId="8" fillId="27" borderId="24" xfId="0" applyFont="1" applyFill="1" applyBorder="1" applyAlignment="1">
      <alignment wrapText="1"/>
    </xf>
    <xf numFmtId="0" fontId="14" fillId="0" borderId="61" xfId="4" applyFont="1" applyBorder="1" applyAlignment="1">
      <alignment horizontal="center" vertical="center" wrapText="1"/>
    </xf>
    <xf numFmtId="0" fontId="14" fillId="0" borderId="62" xfId="4" applyFont="1" applyBorder="1" applyAlignment="1">
      <alignment horizontal="center" vertical="center" wrapText="1"/>
    </xf>
    <xf numFmtId="0" fontId="14" fillId="0" borderId="63"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0" xfId="4" applyFont="1" applyAlignment="1">
      <alignment horizontal="center" vertical="center" wrapText="1"/>
    </xf>
    <xf numFmtId="0" fontId="14" fillId="0" borderId="23" xfId="4" applyFont="1" applyBorder="1" applyAlignment="1">
      <alignment horizontal="center" vertical="center" wrapText="1"/>
    </xf>
    <xf numFmtId="0" fontId="14" fillId="0" borderId="22" xfId="4" applyFont="1" applyBorder="1" applyAlignment="1">
      <alignment horizontal="center" vertical="center" wrapText="1"/>
    </xf>
    <xf numFmtId="0" fontId="14" fillId="0" borderId="21" xfId="4" applyFont="1" applyBorder="1" applyAlignment="1">
      <alignment horizontal="center" vertical="center" wrapText="1"/>
    </xf>
    <xf numFmtId="0" fontId="14" fillId="0" borderId="24" xfId="4" applyFont="1" applyBorder="1" applyAlignment="1">
      <alignment horizontal="center" vertical="center" wrapText="1"/>
    </xf>
    <xf numFmtId="0" fontId="12" fillId="0" borderId="61" xfId="4" applyFont="1" applyBorder="1" applyAlignment="1">
      <alignment horizontal="center" vertical="center" wrapText="1"/>
    </xf>
    <xf numFmtId="0" fontId="12" fillId="0" borderId="62" xfId="4" applyFont="1" applyBorder="1" applyAlignment="1">
      <alignment horizontal="center" vertical="center" wrapText="1"/>
    </xf>
    <xf numFmtId="0" fontId="12" fillId="0" borderId="63" xfId="4" applyFont="1" applyBorder="1" applyAlignment="1">
      <alignment horizontal="center" vertical="center" wrapText="1"/>
    </xf>
    <xf numFmtId="0" fontId="12" fillId="0" borderId="22" xfId="4" applyFont="1" applyBorder="1" applyAlignment="1">
      <alignment horizontal="center" vertical="center" wrapText="1"/>
    </xf>
    <xf numFmtId="0" fontId="12" fillId="0" borderId="21" xfId="4" applyFont="1" applyBorder="1" applyAlignment="1">
      <alignment horizontal="center" vertical="center" wrapText="1"/>
    </xf>
    <xf numFmtId="0" fontId="12" fillId="0" borderId="24" xfId="4" applyFont="1" applyBorder="1" applyAlignment="1">
      <alignment horizontal="center" vertical="center" wrapText="1"/>
    </xf>
    <xf numFmtId="0" fontId="8" fillId="13" borderId="36" xfId="0" applyFont="1" applyFill="1" applyBorder="1" applyAlignment="1">
      <alignment horizontal="center" vertical="center"/>
    </xf>
    <xf numFmtId="0" fontId="8" fillId="13" borderId="37" xfId="0" applyFont="1" applyFill="1" applyBorder="1" applyAlignment="1">
      <alignment horizontal="center" vertical="center"/>
    </xf>
    <xf numFmtId="0" fontId="8" fillId="13" borderId="35" xfId="0" applyFont="1" applyFill="1" applyBorder="1" applyAlignment="1">
      <alignment horizontal="center" vertical="center"/>
    </xf>
    <xf numFmtId="0" fontId="8" fillId="18" borderId="36" xfId="0" applyFont="1" applyFill="1" applyBorder="1" applyAlignment="1">
      <alignment horizontal="center" vertical="center"/>
    </xf>
    <xf numFmtId="0" fontId="8" fillId="18" borderId="37" xfId="0" applyFont="1" applyFill="1" applyBorder="1" applyAlignment="1">
      <alignment horizontal="center" vertical="center"/>
    </xf>
    <xf numFmtId="0" fontId="8" fillId="18" borderId="35" xfId="0" applyFont="1" applyFill="1" applyBorder="1" applyAlignment="1">
      <alignment horizontal="center" vertical="center"/>
    </xf>
    <xf numFmtId="0" fontId="8" fillId="14" borderId="38" xfId="0" applyFont="1" applyFill="1" applyBorder="1" applyAlignment="1">
      <alignment horizontal="center" vertical="center"/>
    </xf>
    <xf numFmtId="0" fontId="8" fillId="14" borderId="38" xfId="0" applyFont="1" applyFill="1" applyBorder="1" applyAlignment="1">
      <alignment horizontal="center" vertical="center" wrapText="1"/>
    </xf>
    <xf numFmtId="0" fontId="8" fillId="25" borderId="38" xfId="0" applyFont="1" applyFill="1" applyBorder="1" applyAlignment="1">
      <alignment horizontal="center" vertical="center" wrapText="1"/>
    </xf>
    <xf numFmtId="0" fontId="8" fillId="23" borderId="61" xfId="0" applyFont="1" applyFill="1" applyBorder="1" applyAlignment="1">
      <alignment horizontal="center" vertical="center" wrapText="1"/>
    </xf>
    <xf numFmtId="0" fontId="8" fillId="23" borderId="65" xfId="0" applyFont="1" applyFill="1" applyBorder="1" applyAlignment="1">
      <alignment horizontal="center" vertical="center" wrapText="1"/>
    </xf>
    <xf numFmtId="0" fontId="8" fillId="23" borderId="22" xfId="0" applyFont="1" applyFill="1" applyBorder="1" applyAlignment="1">
      <alignment horizontal="center" vertical="center" wrapText="1"/>
    </xf>
    <xf numFmtId="0" fontId="8" fillId="23" borderId="64" xfId="0" applyFont="1" applyFill="1" applyBorder="1" applyAlignment="1">
      <alignment horizontal="center" vertical="center" wrapText="1"/>
    </xf>
    <xf numFmtId="0" fontId="8" fillId="23" borderId="60" xfId="0" applyFont="1" applyFill="1" applyBorder="1" applyAlignment="1">
      <alignment horizontal="center" vertical="center" wrapText="1"/>
    </xf>
    <xf numFmtId="0" fontId="8" fillId="27" borderId="61" xfId="0" applyFont="1" applyFill="1" applyBorder="1" applyAlignment="1">
      <alignment horizontal="center" vertical="center" wrapText="1"/>
    </xf>
    <xf numFmtId="0" fontId="8" fillId="27" borderId="63"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16" borderId="38" xfId="0" applyFont="1" applyFill="1" applyBorder="1" applyAlignment="1">
      <alignment horizontal="center" vertical="center" textRotation="90" wrapText="1"/>
    </xf>
    <xf numFmtId="0" fontId="8" fillId="16" borderId="38" xfId="0" applyFont="1" applyFill="1" applyBorder="1" applyAlignment="1">
      <alignment horizontal="center" vertical="center" wrapText="1"/>
    </xf>
    <xf numFmtId="0" fontId="8" fillId="15" borderId="36" xfId="0" applyFont="1" applyFill="1" applyBorder="1" applyAlignment="1">
      <alignment horizontal="center" vertical="center"/>
    </xf>
    <xf numFmtId="0" fontId="8" fillId="15" borderId="37" xfId="0" applyFont="1" applyFill="1" applyBorder="1" applyAlignment="1">
      <alignment horizontal="center" vertical="center"/>
    </xf>
    <xf numFmtId="0" fontId="8" fillId="15" borderId="35" xfId="0" applyFont="1" applyFill="1" applyBorder="1" applyAlignment="1">
      <alignment horizontal="center" vertical="center"/>
    </xf>
    <xf numFmtId="0" fontId="8" fillId="27" borderId="62"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17" borderId="36" xfId="0" applyFont="1" applyFill="1" applyBorder="1" applyAlignment="1">
      <alignment horizontal="center" vertical="center"/>
    </xf>
    <xf numFmtId="0" fontId="8" fillId="17" borderId="37" xfId="0" applyFont="1" applyFill="1" applyBorder="1" applyAlignment="1">
      <alignment horizontal="center" vertical="center"/>
    </xf>
    <xf numFmtId="0" fontId="8" fillId="17" borderId="35" xfId="0" applyFont="1" applyFill="1" applyBorder="1" applyAlignment="1">
      <alignment horizontal="center" vertical="center"/>
    </xf>
    <xf numFmtId="0" fontId="8" fillId="27" borderId="36" xfId="0" applyFont="1" applyFill="1" applyBorder="1" applyAlignment="1">
      <alignment horizontal="center" vertical="center" wrapText="1"/>
    </xf>
    <xf numFmtId="0" fontId="8" fillId="27" borderId="37"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23" borderId="59" xfId="0" applyFont="1" applyFill="1" applyBorder="1" applyAlignment="1">
      <alignment horizontal="center" vertical="center" wrapText="1"/>
    </xf>
    <xf numFmtId="0" fontId="8" fillId="16" borderId="36" xfId="0" applyFont="1" applyFill="1" applyBorder="1" applyAlignment="1">
      <alignment horizontal="center" vertical="center" wrapText="1"/>
    </xf>
    <xf numFmtId="0" fontId="8" fillId="16" borderId="37" xfId="0" applyFont="1" applyFill="1" applyBorder="1" applyAlignment="1">
      <alignment horizontal="center" vertical="center" wrapText="1"/>
    </xf>
    <xf numFmtId="0" fontId="8" fillId="16" borderId="35" xfId="0" applyFont="1" applyFill="1" applyBorder="1" applyAlignment="1">
      <alignment horizontal="center" vertical="center" wrapText="1"/>
    </xf>
    <xf numFmtId="0" fontId="8" fillId="21" borderId="36" xfId="0" applyFont="1" applyFill="1" applyBorder="1" applyAlignment="1">
      <alignment horizontal="center" vertical="center" wrapText="1"/>
    </xf>
    <xf numFmtId="0" fontId="8" fillId="21" borderId="37" xfId="0" applyFont="1" applyFill="1" applyBorder="1" applyAlignment="1">
      <alignment horizontal="center" vertical="center" wrapText="1"/>
    </xf>
    <xf numFmtId="0" fontId="8" fillId="22" borderId="5" xfId="0" applyFont="1" applyFill="1" applyBorder="1" applyAlignment="1">
      <alignment horizontal="center" vertical="center" wrapText="1"/>
    </xf>
    <xf numFmtId="0" fontId="23" fillId="25" borderId="38" xfId="0" applyFont="1" applyFill="1" applyBorder="1" applyAlignment="1">
      <alignment horizontal="center" vertical="center" wrapText="1"/>
    </xf>
    <xf numFmtId="0" fontId="23" fillId="25" borderId="6" xfId="0" applyFont="1" applyFill="1" applyBorder="1" applyAlignment="1">
      <alignment horizontal="center" vertical="center" wrapText="1"/>
    </xf>
    <xf numFmtId="0" fontId="8" fillId="25" borderId="43"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2" borderId="40" xfId="0" applyFont="1" applyFill="1" applyBorder="1" applyAlignment="1">
      <alignment horizontal="center" vertical="center" wrapText="1"/>
    </xf>
    <xf numFmtId="0" fontId="8" fillId="23" borderId="41" xfId="0" applyFont="1" applyFill="1" applyBorder="1" applyAlignment="1">
      <alignment horizontal="center" vertical="center" wrapText="1"/>
    </xf>
    <xf numFmtId="0" fontId="8" fillId="26" borderId="38" xfId="0" applyFont="1" applyFill="1" applyBorder="1" applyAlignment="1">
      <alignment horizontal="center" vertical="center" wrapText="1"/>
    </xf>
    <xf numFmtId="0" fontId="8" fillId="26" borderId="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8" xfId="0" applyBorder="1" applyAlignment="1">
      <alignment horizontal="center" vertical="center" wrapText="1"/>
    </xf>
    <xf numFmtId="0" fontId="0" fillId="0" borderId="43"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vertical="center" wrapText="1"/>
    </xf>
    <xf numFmtId="0" fontId="0" fillId="0" borderId="0" xfId="0" applyAlignment="1">
      <alignment vertical="center" wrapText="1"/>
    </xf>
    <xf numFmtId="0" fontId="0" fillId="0" borderId="49"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7" fillId="0" borderId="7" xfId="0" applyFont="1" applyBorder="1" applyAlignment="1">
      <alignment horizontal="center"/>
    </xf>
    <xf numFmtId="0" fontId="17" fillId="0" borderId="8" xfId="0" applyFont="1" applyBorder="1" applyAlignment="1">
      <alignment horizontal="center"/>
    </xf>
    <xf numFmtId="0" fontId="17" fillId="0" borderId="16" xfId="0" applyFont="1" applyBorder="1" applyAlignment="1">
      <alignment horizontal="center"/>
    </xf>
    <xf numFmtId="0" fontId="17" fillId="0" borderId="53"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46" xfId="0" applyFont="1" applyBorder="1" applyAlignment="1">
      <alignment horizontal="center" vertical="center" wrapText="1"/>
    </xf>
    <xf numFmtId="0" fontId="31" fillId="11" borderId="53" xfId="0" applyFont="1" applyFill="1" applyBorder="1" applyAlignment="1">
      <alignment horizontal="center" vertical="center" wrapText="1"/>
    </xf>
    <xf numFmtId="0" fontId="31" fillId="11" borderId="58" xfId="0" applyFont="1" applyFill="1" applyBorder="1" applyAlignment="1">
      <alignment horizontal="center" vertical="center" wrapText="1"/>
    </xf>
    <xf numFmtId="0" fontId="31" fillId="11" borderId="46"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58" xfId="0" applyFont="1" applyFill="1" applyBorder="1" applyAlignment="1">
      <alignment horizontal="center" vertical="center" wrapText="1"/>
    </xf>
    <xf numFmtId="0" fontId="31" fillId="5" borderId="46" xfId="0" applyFont="1" applyFill="1" applyBorder="1" applyAlignment="1">
      <alignment horizontal="center" vertical="center" wrapText="1"/>
    </xf>
    <xf numFmtId="0" fontId="32" fillId="10" borderId="53" xfId="0" applyFont="1" applyFill="1" applyBorder="1" applyAlignment="1">
      <alignment horizontal="center" vertical="center" wrapText="1"/>
    </xf>
    <xf numFmtId="0" fontId="32" fillId="10" borderId="58" xfId="0" applyFont="1" applyFill="1" applyBorder="1" applyAlignment="1">
      <alignment horizontal="center" vertical="center" wrapText="1"/>
    </xf>
    <xf numFmtId="0" fontId="31" fillId="9" borderId="53" xfId="0" applyFont="1" applyFill="1" applyBorder="1" applyAlignment="1">
      <alignment horizontal="center" vertical="center" wrapText="1"/>
    </xf>
    <xf numFmtId="0" fontId="31" fillId="9" borderId="58" xfId="0" applyFont="1" applyFill="1" applyBorder="1" applyAlignment="1">
      <alignment horizontal="center" vertical="center" wrapText="1"/>
    </xf>
    <xf numFmtId="0" fontId="31" fillId="9" borderId="46"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4" fontId="9" fillId="0" borderId="30"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8" fillId="19" borderId="7"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8" fillId="20" borderId="7"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8" fillId="20" borderId="13" xfId="0" applyFont="1" applyFill="1" applyBorder="1" applyAlignment="1">
      <alignment horizontal="center" vertical="center" wrapText="1"/>
    </xf>
    <xf numFmtId="0" fontId="8" fillId="20" borderId="14" xfId="0" applyFont="1" applyFill="1" applyBorder="1" applyAlignment="1">
      <alignment horizontal="center" vertical="center" wrapText="1"/>
    </xf>
    <xf numFmtId="0" fontId="8" fillId="20" borderId="15"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0" borderId="2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5" xr:uid="{C4B32403-6F8A-4113-8A09-2459F0C573E5}"/>
    <cellStyle name="Normal 3" xfId="6" xr:uid="{6ADEC509-C3A4-451C-88E4-B98627DBCB01}"/>
    <cellStyle name="Porcentaje" xfId="1" builtinId="5"/>
  </cellStyles>
  <dxfs count="101">
    <dxf>
      <fill>
        <patternFill>
          <bgColor rgb="FF00B050"/>
        </patternFill>
      </fill>
    </dxf>
    <dxf>
      <fill>
        <patternFill>
          <bgColor rgb="FFFF0000"/>
        </patternFill>
      </fill>
    </dxf>
    <dxf>
      <fill>
        <patternFill>
          <bgColor rgb="FFE26B0A"/>
        </patternFill>
      </fill>
    </dxf>
    <dxf>
      <fill>
        <patternFill>
          <bgColor rgb="FFFFFF00"/>
        </patternFill>
      </fill>
    </dxf>
    <dxf>
      <fill>
        <patternFill>
          <bgColor rgb="FFFFC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E26B0A"/>
        </patternFill>
      </fill>
    </dxf>
    <dxf>
      <fill>
        <patternFill>
          <bgColor rgb="FF92D050"/>
        </patternFill>
      </fill>
    </dxf>
    <dxf>
      <fill>
        <patternFill>
          <bgColor rgb="FFFFFF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ill>
        <patternFill>
          <bgColor rgb="FFFF0000"/>
        </patternFill>
      </fill>
    </dxf>
    <dxf>
      <font>
        <color theme="1"/>
      </font>
      <fill>
        <patternFill>
          <bgColor rgb="FF92D050"/>
        </patternFill>
      </fill>
    </dxf>
    <dxf>
      <font>
        <color theme="1"/>
      </font>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00B050"/>
        </patternFill>
      </fill>
    </dxf>
    <dxf>
      <fill>
        <patternFill>
          <bgColor rgb="FFFF0000"/>
        </patternFill>
      </fill>
    </dxf>
    <dxf>
      <fill>
        <patternFill>
          <bgColor rgb="FFE26B0A"/>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39</xdr:col>
      <xdr:colOff>1035844</xdr:colOff>
      <xdr:row>1</xdr:row>
      <xdr:rowOff>57831</xdr:rowOff>
    </xdr:from>
    <xdr:to>
      <xdr:col>40</xdr:col>
      <xdr:colOff>680357</xdr:colOff>
      <xdr:row>2</xdr:row>
      <xdr:rowOff>255864</xdr:rowOff>
    </xdr:to>
    <xdr:pic>
      <xdr:nvPicPr>
        <xdr:cNvPr id="2" name="Imagen 8">
          <a:extLst>
            <a:ext uri="{FF2B5EF4-FFF2-40B4-BE49-F238E27FC236}">
              <a16:creationId xmlns:a16="http://schemas.microsoft.com/office/drawing/2014/main" id="{F25B440D-A9C6-4C9A-A9E9-66BC81F97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54469"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1054894</xdr:colOff>
      <xdr:row>1</xdr:row>
      <xdr:rowOff>67356</xdr:rowOff>
    </xdr:from>
    <xdr:to>
      <xdr:col>46</xdr:col>
      <xdr:colOff>146957</xdr:colOff>
      <xdr:row>2</xdr:row>
      <xdr:rowOff>265389</xdr:rowOff>
    </xdr:to>
    <xdr:pic>
      <xdr:nvPicPr>
        <xdr:cNvPr id="3" name="Imagen 8">
          <a:extLst>
            <a:ext uri="{FF2B5EF4-FFF2-40B4-BE49-F238E27FC236}">
              <a16:creationId xmlns:a16="http://schemas.microsoft.com/office/drawing/2014/main" id="{1EBBDDFE-D735-4A4A-81B4-D0A43F800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94544" y="229281"/>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403111</xdr:colOff>
      <xdr:row>2</xdr:row>
      <xdr:rowOff>60097</xdr:rowOff>
    </xdr:from>
    <xdr:to>
      <xdr:col>45</xdr:col>
      <xdr:colOff>90977</xdr:colOff>
      <xdr:row>3</xdr:row>
      <xdr:rowOff>254000</xdr:rowOff>
    </xdr:to>
    <xdr:pic>
      <xdr:nvPicPr>
        <xdr:cNvPr id="2" name="Imagen 8">
          <a:extLst>
            <a:ext uri="{FF2B5EF4-FFF2-40B4-BE49-F238E27FC236}">
              <a16:creationId xmlns:a16="http://schemas.microsoft.com/office/drawing/2014/main" id="{D543AAD5-12A0-4A8B-9F95-710649F272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861" y="377597"/>
          <a:ext cx="1084866" cy="67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A2638-0B03-4A5E-962C-3FF4FCBFBF88}">
  <dimension ref="A2:BY15"/>
  <sheetViews>
    <sheetView zoomScaleNormal="100" workbookViewId="0">
      <selection activeCell="B2" sqref="B2:E5"/>
    </sheetView>
  </sheetViews>
  <sheetFormatPr baseColWidth="10" defaultColWidth="11.42578125" defaultRowHeight="12.75" x14ac:dyDescent="0.2"/>
  <cols>
    <col min="1" max="1" width="5.140625" style="3" customWidth="1"/>
    <col min="2" max="2" width="31.28515625" style="6" customWidth="1"/>
    <col min="3" max="3" width="38.42578125" style="6" customWidth="1"/>
    <col min="4" max="4" width="23.5703125" style="6" customWidth="1"/>
    <col min="5" max="5" width="65.42578125" style="6" customWidth="1"/>
    <col min="6" max="6" width="62" style="21" customWidth="1"/>
    <col min="7" max="7" width="38" style="3" customWidth="1"/>
    <col min="8" max="8" width="53" style="3" customWidth="1"/>
    <col min="9" max="9" width="30.7109375" style="3" customWidth="1"/>
    <col min="10" max="10" width="32.140625" style="3" customWidth="1"/>
    <col min="11" max="11" width="27.42578125" style="34" customWidth="1"/>
    <col min="12" max="12" width="38.28515625" style="34" customWidth="1"/>
    <col min="13" max="13" width="33.140625" style="34" customWidth="1"/>
    <col min="14" max="14" width="39" style="34" customWidth="1"/>
    <col min="15" max="15" width="28.7109375" style="34" customWidth="1"/>
    <col min="16" max="16" width="36.140625" style="34" customWidth="1"/>
    <col min="17" max="17" width="32.140625" style="88" customWidth="1"/>
    <col min="18" max="18" width="32.42578125" style="3" customWidth="1"/>
    <col min="19" max="19" width="26.85546875" style="3" customWidth="1"/>
    <col min="20" max="20" width="22.28515625" style="33" customWidth="1"/>
    <col min="21" max="21" width="19.7109375" style="3" customWidth="1"/>
    <col min="22" max="22" width="21.140625" style="33" customWidth="1"/>
    <col min="23" max="23" width="25.42578125" style="3" customWidth="1"/>
    <col min="24" max="24" width="32.42578125" style="6" customWidth="1"/>
    <col min="25" max="25" width="51.5703125" style="3" customWidth="1"/>
    <col min="26" max="26" width="17.28515625" style="3" customWidth="1"/>
    <col min="27" max="27" width="51" style="3" customWidth="1"/>
    <col min="28" max="28" width="23.5703125" style="3" customWidth="1"/>
    <col min="29" max="29" width="26.28515625" style="3" customWidth="1"/>
    <col min="30" max="30" width="21.85546875" style="3" customWidth="1"/>
    <col min="31" max="31" width="22.28515625" style="3" customWidth="1"/>
    <col min="32" max="32" width="24.7109375" style="3" customWidth="1"/>
    <col min="33" max="33" width="31" style="3" bestFit="1" customWidth="1"/>
    <col min="34" max="34" width="18.28515625" style="3" customWidth="1"/>
    <col min="35" max="35" width="23.5703125" style="3" customWidth="1"/>
    <col min="36" max="36" width="20.42578125" style="3" customWidth="1"/>
    <col min="37" max="37" width="21.5703125" style="3" customWidth="1"/>
    <col min="38" max="38" width="16.85546875" style="3" customWidth="1"/>
    <col min="39" max="39" width="20.85546875" style="3" customWidth="1"/>
    <col min="40" max="40" width="20.42578125" style="3" customWidth="1"/>
    <col min="41" max="41" width="37.28515625" style="3" customWidth="1"/>
    <col min="42" max="42" width="29.85546875" style="3" customWidth="1"/>
    <col min="43" max="43" width="19.5703125" style="3" customWidth="1"/>
    <col min="44" max="44" width="18.85546875" style="3" customWidth="1"/>
    <col min="45" max="45" width="17.42578125" style="3" customWidth="1"/>
    <col min="46" max="46" width="25.7109375" style="3" customWidth="1"/>
    <col min="47" max="47" width="23" style="3" customWidth="1"/>
    <col min="48" max="48" width="11.42578125" style="3"/>
    <col min="49" max="49" width="19.28515625" style="3" customWidth="1"/>
    <col min="50" max="16384" width="11.42578125" style="3"/>
  </cols>
  <sheetData>
    <row r="2" spans="1:77" ht="16.5" customHeight="1" x14ac:dyDescent="0.2">
      <c r="B2" s="153" t="s">
        <v>0</v>
      </c>
      <c r="C2" s="153"/>
      <c r="D2" s="153"/>
      <c r="E2" s="153"/>
      <c r="F2" s="154" t="s">
        <v>1</v>
      </c>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5"/>
      <c r="AS2" s="155"/>
      <c r="AT2" s="155"/>
      <c r="AU2" s="155"/>
      <c r="AV2" s="155"/>
      <c r="AW2" s="155"/>
      <c r="BH2" s="31"/>
      <c r="BI2" s="31"/>
      <c r="BJ2" s="31"/>
      <c r="BK2" s="31"/>
      <c r="BL2" s="31"/>
      <c r="BM2" s="31"/>
      <c r="BN2" s="31"/>
      <c r="BO2" s="31"/>
      <c r="BP2" s="31"/>
      <c r="BQ2" s="31"/>
      <c r="BR2" s="31"/>
      <c r="BS2" s="31"/>
      <c r="BT2" s="31"/>
      <c r="BU2" s="31"/>
      <c r="BV2" s="31"/>
    </row>
    <row r="3" spans="1:77" ht="24" customHeight="1" x14ac:dyDescent="0.2">
      <c r="B3" s="153"/>
      <c r="C3" s="153"/>
      <c r="D3" s="153"/>
      <c r="E3" s="153"/>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5"/>
      <c r="AS3" s="155"/>
      <c r="AT3" s="155"/>
      <c r="AU3" s="155"/>
      <c r="AV3" s="155"/>
      <c r="AW3" s="155"/>
      <c r="BH3" s="31"/>
      <c r="BI3" s="31"/>
      <c r="BJ3" s="31"/>
      <c r="BK3" s="31"/>
      <c r="BL3" s="31"/>
      <c r="BM3" s="31"/>
      <c r="BN3" s="31"/>
      <c r="BO3" s="31"/>
      <c r="BP3" s="31"/>
      <c r="BQ3" s="31"/>
      <c r="BR3" s="31"/>
      <c r="BS3" s="31"/>
      <c r="BT3" s="31"/>
      <c r="BU3" s="31"/>
      <c r="BV3" s="31"/>
    </row>
    <row r="4" spans="1:77" ht="15" customHeight="1" x14ac:dyDescent="0.2">
      <c r="B4" s="153"/>
      <c r="C4" s="153"/>
      <c r="D4" s="153"/>
      <c r="E4" s="153"/>
      <c r="F4" s="154" t="s">
        <v>2</v>
      </c>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47">
        <v>45470</v>
      </c>
      <c r="AS4" s="147"/>
      <c r="AT4" s="147"/>
      <c r="AU4" s="147"/>
      <c r="AV4" s="147"/>
      <c r="AW4" s="147"/>
      <c r="BH4" s="31"/>
      <c r="BI4" s="31"/>
      <c r="BJ4" s="31"/>
      <c r="BK4" s="31"/>
      <c r="BL4" s="31"/>
      <c r="BM4" s="31"/>
      <c r="BN4" s="31"/>
      <c r="BO4" s="31"/>
      <c r="BP4" s="31"/>
      <c r="BQ4" s="31"/>
      <c r="BR4" s="31"/>
      <c r="BS4" s="31"/>
      <c r="BT4" s="31"/>
      <c r="BU4" s="31"/>
      <c r="BV4" s="31"/>
    </row>
    <row r="5" spans="1:77" x14ac:dyDescent="0.2">
      <c r="B5" s="153"/>
      <c r="C5" s="153"/>
      <c r="D5" s="153"/>
      <c r="E5" s="153"/>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47"/>
      <c r="AS5" s="147"/>
      <c r="AT5" s="147"/>
      <c r="AU5" s="147"/>
      <c r="AV5" s="147"/>
      <c r="AW5" s="147"/>
    </row>
    <row r="6" spans="1:77" x14ac:dyDescent="0.2">
      <c r="B6" s="138"/>
      <c r="C6" s="138"/>
      <c r="D6" s="138"/>
      <c r="E6" s="138"/>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4"/>
      <c r="AS6" s="84"/>
      <c r="AT6" s="84"/>
      <c r="AU6" s="84"/>
      <c r="AV6" s="84"/>
      <c r="AW6" s="84"/>
    </row>
    <row r="7" spans="1:77" s="47" customFormat="1" x14ac:dyDescent="0.2">
      <c r="A7" s="3"/>
      <c r="B7" s="148" t="s">
        <v>3</v>
      </c>
      <c r="C7" s="148"/>
      <c r="D7" s="148"/>
      <c r="E7" s="148"/>
      <c r="F7" s="148"/>
      <c r="G7" s="148"/>
      <c r="H7" s="148"/>
      <c r="I7" s="148"/>
      <c r="J7" s="148"/>
      <c r="K7" s="148"/>
      <c r="L7" s="148"/>
      <c r="M7" s="148"/>
      <c r="N7" s="149" t="s">
        <v>4</v>
      </c>
      <c r="O7" s="149"/>
      <c r="P7" s="149"/>
      <c r="Q7" s="149"/>
      <c r="R7" s="149"/>
      <c r="S7" s="149"/>
      <c r="T7" s="149"/>
      <c r="U7" s="149"/>
      <c r="V7" s="149"/>
      <c r="W7" s="149"/>
      <c r="X7" s="149"/>
      <c r="Y7" s="149"/>
      <c r="Z7" s="150" t="s">
        <v>5</v>
      </c>
      <c r="AA7" s="150"/>
      <c r="AB7" s="150"/>
      <c r="AC7" s="150"/>
      <c r="AD7" s="150"/>
      <c r="AE7" s="150"/>
      <c r="AF7" s="150"/>
      <c r="AG7" s="150"/>
      <c r="AH7" s="150"/>
      <c r="AI7" s="150"/>
      <c r="AJ7" s="151" t="s">
        <v>6</v>
      </c>
      <c r="AK7" s="151"/>
      <c r="AL7" s="151"/>
      <c r="AM7" s="151"/>
      <c r="AN7" s="151"/>
      <c r="AO7" s="151"/>
      <c r="AP7" s="151"/>
      <c r="AQ7" s="151"/>
      <c r="AR7" s="152" t="s">
        <v>7</v>
      </c>
      <c r="AS7" s="152"/>
      <c r="AT7" s="152"/>
      <c r="AU7" s="152"/>
      <c r="AV7" s="152"/>
      <c r="AW7" s="152"/>
      <c r="AX7" s="3"/>
      <c r="AY7" s="3"/>
      <c r="AZ7" s="3"/>
      <c r="BA7" s="3"/>
      <c r="BB7" s="3"/>
      <c r="BC7" s="3"/>
      <c r="BD7" s="3"/>
      <c r="BE7" s="3"/>
      <c r="BF7" s="3"/>
      <c r="BG7" s="3"/>
      <c r="BH7" s="3"/>
      <c r="BI7" s="3"/>
      <c r="BJ7" s="3"/>
      <c r="BK7" s="3"/>
      <c r="BL7" s="3"/>
      <c r="BM7" s="3"/>
      <c r="BN7" s="3"/>
      <c r="BO7" s="3"/>
      <c r="BP7" s="3"/>
      <c r="BQ7" s="3"/>
      <c r="BR7" s="46"/>
    </row>
    <row r="8" spans="1:77" s="49" customFormat="1" x14ac:dyDescent="0.2">
      <c r="A8" s="3"/>
      <c r="B8" s="158" t="s">
        <v>8</v>
      </c>
      <c r="C8" s="157" t="s">
        <v>9</v>
      </c>
      <c r="D8" s="157" t="s">
        <v>10</v>
      </c>
      <c r="E8" s="158" t="s">
        <v>11</v>
      </c>
      <c r="F8" s="157" t="s">
        <v>12</v>
      </c>
      <c r="G8" s="158" t="s">
        <v>13</v>
      </c>
      <c r="H8" s="157" t="s">
        <v>14</v>
      </c>
      <c r="I8" s="157" t="s">
        <v>15</v>
      </c>
      <c r="J8" s="161" t="s">
        <v>16</v>
      </c>
      <c r="K8" s="161" t="s">
        <v>17</v>
      </c>
      <c r="L8" s="156" t="s">
        <v>18</v>
      </c>
      <c r="M8" s="156" t="s">
        <v>19</v>
      </c>
      <c r="N8" s="163" t="s">
        <v>20</v>
      </c>
      <c r="O8" s="185"/>
      <c r="P8" s="186"/>
      <c r="Q8" s="163" t="s">
        <v>21</v>
      </c>
      <c r="R8" s="164"/>
      <c r="S8" s="164"/>
      <c r="T8" s="165"/>
      <c r="U8" s="163" t="s">
        <v>21</v>
      </c>
      <c r="V8" s="164"/>
      <c r="W8" s="165"/>
      <c r="X8" s="163" t="s">
        <v>22</v>
      </c>
      <c r="Y8" s="165"/>
      <c r="Z8" s="166" t="s">
        <v>23</v>
      </c>
      <c r="AA8" s="168" t="s">
        <v>24</v>
      </c>
      <c r="AB8" s="168" t="s">
        <v>25</v>
      </c>
      <c r="AC8" s="168" t="s">
        <v>26</v>
      </c>
      <c r="AD8" s="168"/>
      <c r="AE8" s="168"/>
      <c r="AF8" s="168"/>
      <c r="AG8" s="168"/>
      <c r="AH8" s="168"/>
      <c r="AI8" s="168"/>
      <c r="AJ8" s="179" t="s">
        <v>20</v>
      </c>
      <c r="AK8" s="180"/>
      <c r="AL8" s="183" t="s">
        <v>21</v>
      </c>
      <c r="AM8" s="180"/>
      <c r="AN8" s="175" t="s">
        <v>27</v>
      </c>
      <c r="AO8" s="175" t="s">
        <v>28</v>
      </c>
      <c r="AP8" s="175" t="s">
        <v>29</v>
      </c>
      <c r="AQ8" s="177" t="s">
        <v>30</v>
      </c>
      <c r="AR8" s="170" t="s">
        <v>7</v>
      </c>
      <c r="AS8" s="170" t="s">
        <v>31</v>
      </c>
      <c r="AT8" s="170" t="s">
        <v>32</v>
      </c>
      <c r="AU8" s="170" t="s">
        <v>33</v>
      </c>
      <c r="AV8" s="170" t="s">
        <v>34</v>
      </c>
      <c r="AW8" s="170" t="s">
        <v>35</v>
      </c>
      <c r="AX8" s="3"/>
      <c r="AY8" s="3"/>
      <c r="AZ8" s="3"/>
      <c r="BA8" s="3"/>
      <c r="BB8" s="3"/>
      <c r="BC8" s="3"/>
      <c r="BD8" s="3"/>
      <c r="BE8" s="3"/>
      <c r="BF8" s="3"/>
      <c r="BG8" s="3"/>
      <c r="BH8" s="3"/>
      <c r="BI8" s="3"/>
      <c r="BJ8" s="3"/>
      <c r="BK8" s="3"/>
      <c r="BL8" s="3"/>
      <c r="BM8" s="3"/>
      <c r="BN8" s="3"/>
      <c r="BO8" s="3"/>
      <c r="BP8" s="3"/>
      <c r="BQ8" s="3"/>
      <c r="BR8" s="48"/>
    </row>
    <row r="9" spans="1:77" s="36" customFormat="1" ht="88.5" customHeight="1" x14ac:dyDescent="0.25">
      <c r="A9" s="4"/>
      <c r="B9" s="159"/>
      <c r="C9" s="160"/>
      <c r="D9" s="160"/>
      <c r="E9" s="159"/>
      <c r="F9" s="160"/>
      <c r="G9" s="159"/>
      <c r="H9" s="160"/>
      <c r="I9" s="160"/>
      <c r="J9" s="162"/>
      <c r="K9" s="162"/>
      <c r="L9" s="157"/>
      <c r="M9" s="157"/>
      <c r="N9" s="187"/>
      <c r="O9" s="188"/>
      <c r="P9" s="189"/>
      <c r="Q9" s="137" t="s">
        <v>36</v>
      </c>
      <c r="R9" s="65" t="s">
        <v>37</v>
      </c>
      <c r="S9" s="65" t="s">
        <v>38</v>
      </c>
      <c r="T9" s="65" t="s">
        <v>39</v>
      </c>
      <c r="U9" s="163"/>
      <c r="V9" s="164"/>
      <c r="W9" s="165"/>
      <c r="X9" s="163"/>
      <c r="Y9" s="165"/>
      <c r="Z9" s="167"/>
      <c r="AA9" s="169"/>
      <c r="AB9" s="169"/>
      <c r="AC9" s="23" t="s">
        <v>40</v>
      </c>
      <c r="AD9" s="23" t="s">
        <v>41</v>
      </c>
      <c r="AE9" s="23" t="s">
        <v>42</v>
      </c>
      <c r="AF9" s="23" t="s">
        <v>43</v>
      </c>
      <c r="AG9" s="23" t="s">
        <v>44</v>
      </c>
      <c r="AH9" s="23" t="s">
        <v>45</v>
      </c>
      <c r="AI9" s="135" t="s">
        <v>46</v>
      </c>
      <c r="AJ9" s="181"/>
      <c r="AK9" s="182"/>
      <c r="AL9" s="184"/>
      <c r="AM9" s="182"/>
      <c r="AN9" s="176"/>
      <c r="AO9" s="176"/>
      <c r="AP9" s="176"/>
      <c r="AQ9" s="178"/>
      <c r="AR9" s="171"/>
      <c r="AS9" s="171"/>
      <c r="AT9" s="171"/>
      <c r="AU9" s="171"/>
      <c r="AV9" s="171"/>
      <c r="AW9" s="171"/>
      <c r="AX9" s="4"/>
      <c r="AY9" s="4"/>
      <c r="AZ9" s="4"/>
      <c r="BA9" s="4"/>
      <c r="BB9" s="4"/>
      <c r="BC9" s="4"/>
      <c r="BD9" s="4"/>
      <c r="BE9" s="4"/>
      <c r="BF9" s="4"/>
      <c r="BG9" s="4"/>
      <c r="BH9" s="4"/>
      <c r="BI9" s="4"/>
      <c r="BJ9" s="4"/>
      <c r="BK9" s="4"/>
      <c r="BL9" s="4"/>
      <c r="BM9" s="4"/>
      <c r="BN9" s="4"/>
      <c r="BO9" s="4"/>
      <c r="BP9" s="4"/>
      <c r="BQ9" s="4"/>
      <c r="BR9" s="50"/>
    </row>
    <row r="10" spans="1:77" ht="409.5" x14ac:dyDescent="0.2">
      <c r="B10" s="13" t="s">
        <v>47</v>
      </c>
      <c r="C10" s="85" t="s">
        <v>48</v>
      </c>
      <c r="D10" s="13" t="s">
        <v>49</v>
      </c>
      <c r="E10" s="86" t="s">
        <v>50</v>
      </c>
      <c r="F10" s="13" t="s">
        <v>51</v>
      </c>
      <c r="G10" s="13" t="s">
        <v>52</v>
      </c>
      <c r="H10" s="13" t="s">
        <v>53</v>
      </c>
      <c r="I10" s="13" t="s">
        <v>54</v>
      </c>
      <c r="J10" s="13" t="s">
        <v>55</v>
      </c>
      <c r="K10" s="13" t="s">
        <v>56</v>
      </c>
      <c r="L10" s="136"/>
      <c r="M10" s="136"/>
      <c r="N10" s="13" t="s">
        <v>57</v>
      </c>
      <c r="O10" s="13" t="s">
        <v>58</v>
      </c>
      <c r="P10" s="13" t="s">
        <v>58</v>
      </c>
      <c r="Q10" s="13" t="s">
        <v>59</v>
      </c>
      <c r="R10" s="13" t="s">
        <v>60</v>
      </c>
      <c r="S10" s="13" t="s">
        <v>61</v>
      </c>
      <c r="T10" s="13" t="s">
        <v>62</v>
      </c>
      <c r="U10" s="13" t="s">
        <v>63</v>
      </c>
      <c r="V10" s="13" t="s">
        <v>64</v>
      </c>
      <c r="W10" s="13" t="s">
        <v>64</v>
      </c>
      <c r="X10" s="13" t="s">
        <v>65</v>
      </c>
      <c r="Y10" s="13" t="s">
        <v>66</v>
      </c>
      <c r="Z10" s="87" t="s">
        <v>67</v>
      </c>
      <c r="AA10" s="13" t="s">
        <v>68</v>
      </c>
      <c r="AB10" s="13" t="s">
        <v>69</v>
      </c>
      <c r="AC10" s="13" t="s">
        <v>70</v>
      </c>
      <c r="AD10" s="13" t="s">
        <v>71</v>
      </c>
      <c r="AE10" s="13" t="s">
        <v>72</v>
      </c>
      <c r="AF10" s="13" t="s">
        <v>73</v>
      </c>
      <c r="AG10" s="13" t="s">
        <v>74</v>
      </c>
      <c r="AH10" s="13" t="s">
        <v>75</v>
      </c>
      <c r="AI10" s="13" t="s">
        <v>76</v>
      </c>
      <c r="AJ10" s="13" t="s">
        <v>77</v>
      </c>
      <c r="AK10" s="13" t="s">
        <v>58</v>
      </c>
      <c r="AL10" s="13" t="s">
        <v>77</v>
      </c>
      <c r="AM10" s="13" t="s">
        <v>64</v>
      </c>
      <c r="AN10" s="13" t="s">
        <v>65</v>
      </c>
      <c r="AO10" s="13" t="s">
        <v>66</v>
      </c>
      <c r="AP10" s="13" t="s">
        <v>78</v>
      </c>
      <c r="AQ10" s="13" t="s">
        <v>79</v>
      </c>
      <c r="AR10" s="13" t="s">
        <v>80</v>
      </c>
      <c r="AS10" s="13" t="s">
        <v>81</v>
      </c>
      <c r="AT10" s="13" t="s">
        <v>82</v>
      </c>
      <c r="AU10" s="13" t="s">
        <v>83</v>
      </c>
      <c r="AV10" s="13" t="s">
        <v>84</v>
      </c>
      <c r="AW10" s="13" t="s">
        <v>85</v>
      </c>
    </row>
    <row r="11" spans="1:77" x14ac:dyDescent="0.2">
      <c r="B11" s="172" t="s">
        <v>86</v>
      </c>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4"/>
    </row>
    <row r="12" spans="1:77" s="37" customFormat="1" ht="136.5" customHeight="1" x14ac:dyDescent="0.25">
      <c r="A12" s="6"/>
      <c r="B12" s="13" t="s">
        <v>87</v>
      </c>
      <c r="C12" s="19" t="s">
        <v>88</v>
      </c>
      <c r="D12" s="24" t="s">
        <v>89</v>
      </c>
      <c r="E12" s="140" t="s">
        <v>90</v>
      </c>
      <c r="F12" s="95" t="s">
        <v>91</v>
      </c>
      <c r="G12" s="140" t="s">
        <v>92</v>
      </c>
      <c r="H12" s="19" t="s">
        <v>93</v>
      </c>
      <c r="I12" s="19" t="s">
        <v>94</v>
      </c>
      <c r="J12" s="13" t="s">
        <v>95</v>
      </c>
      <c r="K12" s="13" t="s">
        <v>96</v>
      </c>
      <c r="L12" s="140" t="s">
        <v>97</v>
      </c>
      <c r="M12" s="13" t="s">
        <v>98</v>
      </c>
      <c r="N12" s="13" t="s">
        <v>99</v>
      </c>
      <c r="O12" s="52">
        <f>+VLOOKUP(N12,Probabilidad!$D$5:$E$9,2,FALSE)</f>
        <v>0.4</v>
      </c>
      <c r="P12" s="51" t="str">
        <f>+VLOOKUP(N12,Probabilidad!$D$5:$F$9,3,FALSE)</f>
        <v>Baja</v>
      </c>
      <c r="Q12" s="143">
        <v>1</v>
      </c>
      <c r="R12" s="143">
        <v>1</v>
      </c>
      <c r="S12" s="143">
        <v>1</v>
      </c>
      <c r="T12" s="143">
        <v>3</v>
      </c>
      <c r="U12" s="76">
        <f>Q12+R12+S12+T12</f>
        <v>6</v>
      </c>
      <c r="V12" s="51">
        <f>+IF(U12&lt;=4,"20"%,IF(AND(U12&gt;=5,U12&lt;=8),40%,IF(AND(U12&gt;=9,U12&lt;=12),60%,IF(AND(U12&gt;=13,U12&lt;=14),80%,IF(U12&gt;14,100%)))))</f>
        <v>0.4</v>
      </c>
      <c r="W12" s="76" t="str">
        <f>+VLOOKUP(V12,Impacto!$J$5:$K$9,2,FALSE)</f>
        <v>Menor</v>
      </c>
      <c r="X12" s="52">
        <f>+O12*V12</f>
        <v>0.16000000000000003</v>
      </c>
      <c r="Y12" s="36" t="str">
        <f t="shared" ref="Y12" si="0">+IF(X12&lt;=11%,"Bajo",IF(AND(X12&gt;=12%,X12&lt;=39%),"Moderado",IF(AND(X12&gt;=40%,X12&lt;=64%),"Alto",IF(X12&gt;64%,"Extremo",""))))</f>
        <v>Moderado</v>
      </c>
      <c r="Z12" s="37">
        <v>1</v>
      </c>
      <c r="AA12" s="29" t="s">
        <v>100</v>
      </c>
      <c r="AB12" s="17" t="str">
        <f>IF(OR(AC12="Preventivo",AC12="Detectivo"),"Probabilidad",IF(AC12="Correctivo","Impacto",""))</f>
        <v>Probabilidad</v>
      </c>
      <c r="AC12" s="20" t="s">
        <v>101</v>
      </c>
      <c r="AD12" s="20" t="s">
        <v>102</v>
      </c>
      <c r="AE12" s="5" t="str">
        <f t="shared" ref="AE12" si="1">IF(AND(AC12="Preventivo",AD12="Automático"),"50%",IF(AND(AC12="Preventivo",AD12="Manual"),"40%",IF(AND(AC12="Detectivo",AD12="Automático"),"40%",IF(AND(AC12="Detectivo",AD12="Manual"),"30%",IF(AND(AC12="Correctivo",AD12="Automático"),"35%",IF(AND(AC12="Correctivo",AD12="Manual"),"25%",""))))))</f>
        <v>40%</v>
      </c>
      <c r="AF12" s="20" t="s">
        <v>103</v>
      </c>
      <c r="AG12" s="20" t="s">
        <v>104</v>
      </c>
      <c r="AH12" s="20" t="s">
        <v>105</v>
      </c>
      <c r="AI12" s="19" t="s">
        <v>106</v>
      </c>
      <c r="AJ12" s="52">
        <f>IFERROR(IF(AB12="Probabilidad",(O12-(O12*AE12)),IF(AB12="Impacto",V12,"")),"")</f>
        <v>0.24</v>
      </c>
      <c r="AK12" s="35" t="str">
        <f t="shared" ref="AK12" si="2">IFERROR(IF(AJ12="","",IF(AJ12&lt;=0.2,"Muy Baja",IF(AJ12&lt;=0.4,"Baja",IF(AJ12&lt;=0.6,"Media",IF(AJ12&lt;=0.8,"Alta","Muy Alta"))))),"")</f>
        <v>Baja</v>
      </c>
      <c r="AL12" s="52">
        <f>IFERROR(IF(AB12="Impacto",(V12-(V12*AE12)),IF(AB12="Probabilidad",V12,"")),"")</f>
        <v>0.4</v>
      </c>
      <c r="AM12" s="35" t="str">
        <f t="shared" ref="AM12" si="3">IFERROR(IF(AL12="","",IF(AL12&lt;=0.2,"Leve",IF(AL12&lt;=0.4,"Menor",IF(AL12&lt;=0.6,"Moderado",IF(AL12&lt;=0.8,"Mayor","Catastrófico"))))),"")</f>
        <v>Menor</v>
      </c>
      <c r="AN12" s="5">
        <f>+AJ12*AL12</f>
        <v>9.6000000000000002E-2</v>
      </c>
      <c r="AO12" s="36" t="str">
        <f t="shared" ref="AO12" si="4">+IF(AN12&lt;=11%,"Bajo",IF(AND(AN12&gt;=12%,AN12&lt;=39%),"Moderado",IF(AND(AN12&gt;=40%,AN12&lt;=64%),"Alto",IF(AN12&gt;64%,"Extremo",""))))</f>
        <v>Bajo</v>
      </c>
      <c r="AP12" s="36" t="str">
        <f>+AO12</f>
        <v>Bajo</v>
      </c>
      <c r="AQ12" s="20" t="s">
        <v>107</v>
      </c>
      <c r="AR12" s="13"/>
      <c r="AS12" s="143"/>
      <c r="AT12" s="54"/>
      <c r="AU12" s="54"/>
      <c r="AV12" s="19"/>
      <c r="AW12" s="18" t="s">
        <v>108</v>
      </c>
      <c r="AX12" s="21"/>
      <c r="AY12" s="6"/>
      <c r="AZ12" s="6"/>
      <c r="BA12" s="6"/>
      <c r="BB12" s="6"/>
      <c r="BC12" s="6"/>
      <c r="BD12" s="6"/>
      <c r="BE12" s="6"/>
      <c r="BF12" s="6"/>
      <c r="BG12" s="6"/>
      <c r="BH12" s="6"/>
      <c r="BI12" s="6"/>
      <c r="BJ12" s="6"/>
      <c r="BK12" s="6"/>
      <c r="BL12" s="6"/>
      <c r="BM12" s="6"/>
      <c r="BN12" s="6"/>
      <c r="BO12" s="6"/>
      <c r="BP12" s="6"/>
      <c r="BQ12" s="6"/>
      <c r="BR12" s="55"/>
      <c r="BS12" s="53"/>
      <c r="BT12" s="53"/>
      <c r="BU12" s="53"/>
      <c r="BV12" s="53"/>
      <c r="BW12" s="53"/>
      <c r="BX12" s="53"/>
      <c r="BY12" s="53"/>
    </row>
    <row r="15" spans="1:77" x14ac:dyDescent="0.2">
      <c r="L15" s="22"/>
    </row>
  </sheetData>
  <mergeCells count="43">
    <mergeCell ref="AV8:AV9"/>
    <mergeCell ref="AW8:AW9"/>
    <mergeCell ref="B11:AW11"/>
    <mergeCell ref="AP8:AP9"/>
    <mergeCell ref="AQ8:AQ9"/>
    <mergeCell ref="AR8:AR9"/>
    <mergeCell ref="AS8:AS9"/>
    <mergeCell ref="AT8:AT9"/>
    <mergeCell ref="AU8:AU9"/>
    <mergeCell ref="AB8:AB9"/>
    <mergeCell ref="AC8:AI8"/>
    <mergeCell ref="AJ8:AK9"/>
    <mergeCell ref="AL8:AM9"/>
    <mergeCell ref="AN8:AN9"/>
    <mergeCell ref="AO8:AO9"/>
    <mergeCell ref="N8:P9"/>
    <mergeCell ref="Q8:T8"/>
    <mergeCell ref="U8:W9"/>
    <mergeCell ref="X8:Y9"/>
    <mergeCell ref="Z8:Z9"/>
    <mergeCell ref="AA8:AA9"/>
    <mergeCell ref="M8:M9"/>
    <mergeCell ref="B8:B9"/>
    <mergeCell ref="C8:C9"/>
    <mergeCell ref="D8:D9"/>
    <mergeCell ref="E8:E9"/>
    <mergeCell ref="F8:F9"/>
    <mergeCell ref="G8:G9"/>
    <mergeCell ref="H8:H9"/>
    <mergeCell ref="I8:I9"/>
    <mergeCell ref="J8:J9"/>
    <mergeCell ref="K8:K9"/>
    <mergeCell ref="L8:L9"/>
    <mergeCell ref="AR4:AW5"/>
    <mergeCell ref="B7:M7"/>
    <mergeCell ref="N7:Y7"/>
    <mergeCell ref="Z7:AI7"/>
    <mergeCell ref="AJ7:AQ7"/>
    <mergeCell ref="AR7:AW7"/>
    <mergeCell ref="B2:E5"/>
    <mergeCell ref="F2:AQ3"/>
    <mergeCell ref="AR2:AW3"/>
    <mergeCell ref="F4:AQ5"/>
  </mergeCells>
  <conditionalFormatting sqref="P12">
    <cfRule type="containsText" dxfId="100" priority="1" operator="containsText" text="Muy Alta">
      <formula>NOT(ISERROR(SEARCH("Muy Alta",P12)))</formula>
    </cfRule>
    <cfRule type="containsText" dxfId="99" priority="2" operator="containsText" text="Muy baja">
      <formula>NOT(ISERROR(SEARCH("Muy baja",P12)))</formula>
    </cfRule>
    <cfRule type="containsText" dxfId="98" priority="3" operator="containsText" text="Baja">
      <formula>NOT(ISERROR(SEARCH("Baja",P12)))</formula>
    </cfRule>
    <cfRule type="containsText" dxfId="97" priority="4" operator="containsText" text="Media">
      <formula>NOT(ISERROR(SEARCH("Media",P12)))</formula>
    </cfRule>
    <cfRule type="containsText" dxfId="96" priority="5" operator="containsText" text="Alta">
      <formula>NOT(ISERROR(SEARCH("Alta",P12)))</formula>
    </cfRule>
    <cfRule type="containsText" dxfId="95" priority="6" operator="containsText" text="Muy Alta">
      <formula>NOT(ISERROR(SEARCH("Muy Alta",P12)))</formula>
    </cfRule>
    <cfRule type="containsText" dxfId="94" priority="7" operator="containsText" text="Muy baja">
      <formula>NOT(ISERROR(SEARCH("Muy baja",P12)))</formula>
    </cfRule>
    <cfRule type="containsText" dxfId="93" priority="8" operator="containsText" text="Baja">
      <formula>NOT(ISERROR(SEARCH("Baja",P12)))</formula>
    </cfRule>
    <cfRule type="containsText" dxfId="92" priority="9" operator="containsText" text="Media">
      <formula>NOT(ISERROR(SEARCH("Media",P12)))</formula>
    </cfRule>
    <cfRule type="containsText" dxfId="91" priority="10" operator="containsText" text="Alta">
      <formula>NOT(ISERROR(SEARCH("Alta",P12)))</formula>
    </cfRule>
  </conditionalFormatting>
  <conditionalFormatting sqref="R1 R13:R1048576">
    <cfRule type="containsText" dxfId="90" priority="106" operator="containsText" text="Muy Alta">
      <formula>NOT(ISERROR(SEARCH("Muy Alta",R1)))</formula>
    </cfRule>
  </conditionalFormatting>
  <conditionalFormatting sqref="U12:W12">
    <cfRule type="containsText" dxfId="89" priority="33" operator="containsText" text="Mayor">
      <formula>NOT(ISERROR(SEARCH("Mayor",U12)))</formula>
    </cfRule>
    <cfRule type="containsText" dxfId="88" priority="32" operator="containsText" text="Moderado">
      <formula>NOT(ISERROR(SEARCH("Moderado",U12)))</formula>
    </cfRule>
    <cfRule type="containsText" dxfId="87" priority="31" operator="containsText" text="Menor">
      <formula>NOT(ISERROR(SEARCH("Menor",U12)))</formula>
    </cfRule>
    <cfRule type="containsText" dxfId="86" priority="30" operator="containsText" text="Leve">
      <formula>NOT(ISERROR(SEARCH("Leve",U12)))</formula>
    </cfRule>
    <cfRule type="containsText" dxfId="85" priority="29" operator="containsText" text="Catastrófico">
      <formula>NOT(ISERROR(SEARCH("Catastrófico",U12)))</formula>
    </cfRule>
  </conditionalFormatting>
  <conditionalFormatting sqref="W1 W13:W1048576">
    <cfRule type="containsText" dxfId="84" priority="102" operator="containsText" text="Extremo">
      <formula>NOT(ISERROR(SEARCH("Extremo",W1)))</formula>
    </cfRule>
    <cfRule type="containsText" dxfId="83" priority="103" operator="containsText" text="Alto">
      <formula>NOT(ISERROR(SEARCH("Alto",W1)))</formula>
    </cfRule>
    <cfRule type="containsText" dxfId="82" priority="104" operator="containsText" text="Medio">
      <formula>NOT(ISERROR(SEARCH("Medio",W1)))</formula>
    </cfRule>
    <cfRule type="containsText" dxfId="81" priority="105" operator="containsText" text="Bajo">
      <formula>NOT(ISERROR(SEARCH("Bajo",W1)))</formula>
    </cfRule>
  </conditionalFormatting>
  <conditionalFormatting sqref="Y8:Y10">
    <cfRule type="containsText" dxfId="80" priority="45" operator="containsText" text="Bajo">
      <formula>NOT(ISERROR(SEARCH("Bajo",Y8)))</formula>
    </cfRule>
    <cfRule type="containsText" dxfId="79" priority="44" operator="containsText" text="Medio">
      <formula>NOT(ISERROR(SEARCH("Medio",Y8)))</formula>
    </cfRule>
    <cfRule type="containsText" dxfId="78" priority="43" operator="containsText" text="Alto">
      <formula>NOT(ISERROR(SEARCH("Alto",Y8)))</formula>
    </cfRule>
    <cfRule type="containsText" dxfId="77" priority="42" operator="containsText" text="Extremo">
      <formula>NOT(ISERROR(SEARCH("Extremo",Y8)))</formula>
    </cfRule>
  </conditionalFormatting>
  <conditionalFormatting sqref="Y12">
    <cfRule type="containsText" dxfId="76" priority="15" operator="containsText" text="Extremo">
      <formula>NOT(ISERROR(SEARCH("Extremo",Y12)))</formula>
    </cfRule>
    <cfRule type="containsText" dxfId="75" priority="16" operator="containsText" text="Alto">
      <formula>NOT(ISERROR(SEARCH("Alto",Y12)))</formula>
    </cfRule>
    <cfRule type="containsText" dxfId="74" priority="17" operator="containsText" text="Moderado">
      <formula>NOT(ISERROR(SEARCH("Moderado",Y12)))</formula>
    </cfRule>
    <cfRule type="containsText" dxfId="73" priority="18" operator="containsText" text="Bajo">
      <formula>NOT(ISERROR(SEARCH("Bajo",Y12)))</formula>
    </cfRule>
  </conditionalFormatting>
  <conditionalFormatting sqref="AK12">
    <cfRule type="cellIs" dxfId="72" priority="24" operator="equal">
      <formula>"Muy Alta"</formula>
    </cfRule>
    <cfRule type="cellIs" dxfId="71" priority="25" operator="equal">
      <formula>"Alta"</formula>
    </cfRule>
    <cfRule type="cellIs" dxfId="70" priority="26" operator="equal">
      <formula>"Media"</formula>
    </cfRule>
    <cfRule type="cellIs" dxfId="69" priority="27" operator="equal">
      <formula>"Baja"</formula>
    </cfRule>
    <cfRule type="cellIs" dxfId="68" priority="28" operator="equal">
      <formula>"Muy Baja"</formula>
    </cfRule>
  </conditionalFormatting>
  <conditionalFormatting sqref="AM1">
    <cfRule type="containsText" dxfId="67" priority="98" operator="containsText" text="Bajo">
      <formula>NOT(ISERROR(SEARCH("Bajo",AM1)))</formula>
    </cfRule>
    <cfRule type="containsText" dxfId="66" priority="99" operator="containsText" text="Medio">
      <formula>NOT(ISERROR(SEARCH("Medio",AM1)))</formula>
    </cfRule>
    <cfRule type="containsText" dxfId="65" priority="100" operator="containsText" text="Alto">
      <formula>NOT(ISERROR(SEARCH("Alto",AM1)))</formula>
    </cfRule>
    <cfRule type="containsText" dxfId="64" priority="101" operator="containsText" text="Extremo">
      <formula>NOT(ISERROR(SEARCH("Extremo",AM1)))</formula>
    </cfRule>
  </conditionalFormatting>
  <conditionalFormatting sqref="AM12">
    <cfRule type="cellIs" dxfId="63" priority="22" operator="equal">
      <formula>"Leve"</formula>
    </cfRule>
    <cfRule type="cellIs" dxfId="62" priority="23" operator="equal">
      <formula>"Moderado"</formula>
    </cfRule>
    <cfRule type="cellIs" dxfId="61" priority="21" operator="equal">
      <formula>"Menor"</formula>
    </cfRule>
    <cfRule type="cellIs" dxfId="60" priority="20" operator="equal">
      <formula>"Mayor"</formula>
    </cfRule>
    <cfRule type="cellIs" dxfId="59" priority="19" operator="equal">
      <formula>"Catastrófico"</formula>
    </cfRule>
  </conditionalFormatting>
  <conditionalFormatting sqref="AM13:AM1048576">
    <cfRule type="containsText" dxfId="58" priority="71" operator="containsText" text="Medio">
      <formula>NOT(ISERROR(SEARCH("Medio",AM13)))</formula>
    </cfRule>
    <cfRule type="containsText" dxfId="57" priority="72" operator="containsText" text="Alto">
      <formula>NOT(ISERROR(SEARCH("Alto",AM13)))</formula>
    </cfRule>
    <cfRule type="containsText" dxfId="56" priority="73" operator="containsText" text="Extremo">
      <formula>NOT(ISERROR(SEARCH("Extremo",AM13)))</formula>
    </cfRule>
    <cfRule type="containsText" dxfId="55" priority="66" operator="containsText" text="Bajo">
      <formula>NOT(ISERROR(SEARCH("Bajo",AM13)))</formula>
    </cfRule>
  </conditionalFormatting>
  <conditionalFormatting sqref="AO10">
    <cfRule type="containsText" dxfId="54" priority="54" operator="containsText" text="Extremo">
      <formula>NOT(ISERROR(SEARCH("Extremo",AO10)))</formula>
    </cfRule>
    <cfRule type="containsText" dxfId="53" priority="55" operator="containsText" text="Alto">
      <formula>NOT(ISERROR(SEARCH("Alto",AO10)))</formula>
    </cfRule>
    <cfRule type="containsText" dxfId="52" priority="56" operator="containsText" text="Medio">
      <formula>NOT(ISERROR(SEARCH("Medio",AO10)))</formula>
    </cfRule>
    <cfRule type="containsText" dxfId="51" priority="57" operator="containsText" text="Bajo">
      <formula>NOT(ISERROR(SEARCH("Bajo",AO10)))</formula>
    </cfRule>
  </conditionalFormatting>
  <conditionalFormatting sqref="AO8:AP8">
    <cfRule type="containsText" dxfId="50" priority="62" operator="containsText" text="Alto">
      <formula>NOT(ISERROR(SEARCH("Alto",AO8)))</formula>
    </cfRule>
  </conditionalFormatting>
  <conditionalFormatting sqref="AO12:AP12">
    <cfRule type="containsText" dxfId="49" priority="13" operator="containsText" text="Moderado">
      <formula>NOT(ISERROR(SEARCH("Moderado",AO12)))</formula>
    </cfRule>
    <cfRule type="containsText" dxfId="48" priority="12" operator="containsText" text="Alto">
      <formula>NOT(ISERROR(SEARCH("Alto",AO12)))</formula>
    </cfRule>
    <cfRule type="containsText" dxfId="47" priority="11" operator="containsText" text="Extremo">
      <formula>NOT(ISERROR(SEARCH("Extremo",AO12)))</formula>
    </cfRule>
    <cfRule type="containsText" dxfId="46" priority="14" operator="containsText" text="Bajo">
      <formula>NOT(ISERROR(SEARCH("Bajo",AO12)))</formula>
    </cfRule>
  </conditionalFormatting>
  <dataValidations count="1">
    <dataValidation type="custom" allowBlank="1" showInputMessage="1" showErrorMessage="1" error="Recuerde que las acciones se generan bajo la medida de mitigar el riesgo" sqref="AT12" xr:uid="{6E42450D-41E2-4680-9572-7F208215DD16}"/>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70B76CDA-BFE7-41AE-861F-CFA232D900B5}">
          <x14:formula1>
            <xm:f>Datos!$P$5:$P$6</xm:f>
          </x14:formula1>
          <xm:sqref>AW12</xm:sqref>
        </x14:dataValidation>
        <x14:dataValidation type="list" allowBlank="1" showInputMessage="1" showErrorMessage="1" xr:uid="{388C8CA4-3DE4-44F6-8DCF-FEAACADFB66C}">
          <x14:formula1>
            <xm:f>Datos!$O$5:$O$7</xm:f>
          </x14:formula1>
          <xm:sqref>AQ12</xm:sqref>
        </x14:dataValidation>
        <x14:dataValidation type="list" allowBlank="1" showInputMessage="1" showErrorMessage="1" xr:uid="{3888FBC5-185C-472D-9EB6-1799FBBB3639}">
          <x14:formula1>
            <xm:f>Datos!$N$5:$N$6</xm:f>
          </x14:formula1>
          <xm:sqref>AH12</xm:sqref>
        </x14:dataValidation>
        <x14:dataValidation type="list" allowBlank="1" showInputMessage="1" showErrorMessage="1" xr:uid="{881391FE-C29B-463F-ADED-81A0B065E93C}">
          <x14:formula1>
            <xm:f>Datos!$M$5:$M$6</xm:f>
          </x14:formula1>
          <xm:sqref>AG12</xm:sqref>
        </x14:dataValidation>
        <x14:dataValidation type="list" allowBlank="1" showInputMessage="1" showErrorMessage="1" xr:uid="{DA6C1663-6B1C-49D7-A9C7-CCA68561EEDE}">
          <x14:formula1>
            <xm:f>Datos!$L$5:$L$6</xm:f>
          </x14:formula1>
          <xm:sqref>AF12</xm:sqref>
        </x14:dataValidation>
        <x14:dataValidation type="list" allowBlank="1" showInputMessage="1" showErrorMessage="1" xr:uid="{60774751-C919-437D-9E06-6E249A8EFC07}">
          <x14:formula1>
            <xm:f>Datos!$K$5:$K$6</xm:f>
          </x14:formula1>
          <xm:sqref>AD12</xm:sqref>
        </x14:dataValidation>
        <x14:dataValidation type="list" allowBlank="1" showInputMessage="1" showErrorMessage="1" xr:uid="{22F30CD0-ED53-4F1F-993C-425C68BC2F3C}">
          <x14:formula1>
            <xm:f>Datos!$J$5:$J$7</xm:f>
          </x14:formula1>
          <xm:sqref>AC12</xm:sqref>
        </x14:dataValidation>
        <x14:dataValidation type="list" allowBlank="1" showInputMessage="1" showErrorMessage="1" xr:uid="{3C87EA5E-0DF5-462E-9EEE-5161E7A65BB4}">
          <x14:formula1>
            <xm:f>Datos!$I$5:$I$10</xm:f>
          </x14:formula1>
          <xm:sqref>M12</xm:sqref>
        </x14:dataValidation>
        <x14:dataValidation type="list" allowBlank="1" showInputMessage="1" showErrorMessage="1" xr:uid="{6DE43027-44A5-4110-A6BC-872A20CCA386}">
          <x14:formula1>
            <xm:f>Impacto!$I$5:$I$9</xm:f>
          </x14:formula1>
          <xm:sqref>Q12:T12</xm:sqref>
        </x14:dataValidation>
        <x14:dataValidation type="list" allowBlank="1" showInputMessage="1" showErrorMessage="1" xr:uid="{E585ED8D-424C-49FD-8EF0-3CAB81BC5808}">
          <x14:formula1>
            <xm:f>Probabilidad!$D$5:$D$9</xm:f>
          </x14:formula1>
          <xm:sqref>N12</xm:sqref>
        </x14:dataValidation>
        <x14:dataValidation type="list" allowBlank="1" showInputMessage="1" showErrorMessage="1" xr:uid="{3BDEF984-2F13-4F2D-A549-1467285AD5D9}">
          <x14:formula1>
            <xm:f>Datos!$G$5:$G$8</xm:f>
          </x14:formula1>
          <xm:sqref>K12</xm:sqref>
        </x14:dataValidation>
        <x14:dataValidation type="list" allowBlank="1" showInputMessage="1" showErrorMessage="1" xr:uid="{71E7E715-4B0A-4454-A182-E399A1417F96}">
          <x14:formula1>
            <xm:f>Datos!$F$5:$F$14</xm:f>
          </x14:formula1>
          <xm:sqref>J12</xm:sqref>
        </x14:dataValidation>
        <x14:dataValidation type="list" allowBlank="1" showInputMessage="1" showErrorMessage="1" xr:uid="{2ABCC722-88A8-4A8F-BE12-0D769900D490}">
          <x14:formula1>
            <xm:f>Datos!$E$5:$E$11</xm:f>
          </x14:formula1>
          <xm:sqref>I12</xm:sqref>
        </x14:dataValidation>
        <x14:dataValidation type="list" allowBlank="1" showInputMessage="1" showErrorMessage="1" xr:uid="{C8FD0E79-0882-41B3-92E4-7242B9EEF322}">
          <x14:formula1>
            <xm:f>Datos!$D$5:$D$16</xm:f>
          </x14:formula1>
          <xm:sqref>H12</xm:sqref>
        </x14:dataValidation>
        <x14:dataValidation type="list" allowBlank="1" showInputMessage="1" showErrorMessage="1" xr:uid="{7E1C8E09-7DE6-4E31-9FFA-3F1BA0D036EF}">
          <x14:formula1>
            <xm:f>Datos!$C$5:$C$74</xm:f>
          </x14:formula1>
          <xm:sqref>C12</xm:sqref>
        </x14:dataValidation>
        <x14:dataValidation type="list" allowBlank="1" showInputMessage="1" showErrorMessage="1" xr:uid="{E495B176-6A21-4890-895C-05B50D4C367F}">
          <x14:formula1>
            <xm:f>Datos!$B$5:$B$74</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101</v>
      </c>
    </row>
    <row r="4" spans="1:1" x14ac:dyDescent="0.2">
      <c r="A4" s="2" t="s">
        <v>212</v>
      </c>
    </row>
    <row r="5" spans="1:1" x14ac:dyDescent="0.2">
      <c r="A5" s="2" t="s">
        <v>220</v>
      </c>
    </row>
    <row r="6" spans="1:1" x14ac:dyDescent="0.2">
      <c r="A6" s="2" t="s">
        <v>205</v>
      </c>
    </row>
    <row r="7" spans="1:1" x14ac:dyDescent="0.2">
      <c r="A7" s="2" t="s">
        <v>102</v>
      </c>
    </row>
    <row r="8" spans="1:1" x14ac:dyDescent="0.2">
      <c r="A8" s="2" t="s">
        <v>103</v>
      </c>
    </row>
    <row r="9" spans="1:1" x14ac:dyDescent="0.2">
      <c r="A9" s="2" t="s">
        <v>383</v>
      </c>
    </row>
    <row r="10" spans="1:1" x14ac:dyDescent="0.2">
      <c r="A10" s="2" t="s">
        <v>104</v>
      </c>
    </row>
    <row r="11" spans="1:1" x14ac:dyDescent="0.2">
      <c r="A11" s="2" t="s">
        <v>119</v>
      </c>
    </row>
    <row r="12" spans="1:1" x14ac:dyDescent="0.2">
      <c r="A12" s="2" t="s">
        <v>384</v>
      </c>
    </row>
    <row r="13" spans="1:1" x14ac:dyDescent="0.2">
      <c r="A13" s="2" t="s">
        <v>385</v>
      </c>
    </row>
    <row r="14" spans="1:1" x14ac:dyDescent="0.2">
      <c r="A14" s="2" t="s">
        <v>213</v>
      </c>
    </row>
    <row r="16" spans="1:1" x14ac:dyDescent="0.2">
      <c r="A16" s="2" t="s">
        <v>386</v>
      </c>
    </row>
    <row r="17" spans="1:1" x14ac:dyDescent="0.2">
      <c r="A17" s="2" t="s">
        <v>370</v>
      </c>
    </row>
    <row r="18" spans="1:1" x14ac:dyDescent="0.2">
      <c r="A18" s="2" t="s">
        <v>121</v>
      </c>
    </row>
    <row r="20" spans="1:1" x14ac:dyDescent="0.2">
      <c r="A20" s="2" t="s">
        <v>214</v>
      </c>
    </row>
    <row r="21" spans="1:1" x14ac:dyDescent="0.2">
      <c r="A21" s="2" t="s">
        <v>108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3:BY22"/>
  <sheetViews>
    <sheetView tabSelected="1" zoomScale="80" zoomScaleNormal="80" workbookViewId="0">
      <selection activeCell="E15" sqref="E15"/>
    </sheetView>
  </sheetViews>
  <sheetFormatPr baseColWidth="10" defaultColWidth="11.42578125" defaultRowHeight="12.75" x14ac:dyDescent="0.2"/>
  <cols>
    <col min="1" max="1" width="5.7109375" style="3" customWidth="1"/>
    <col min="2" max="2" width="18.85546875" style="4" customWidth="1"/>
    <col min="3" max="3" width="16.5703125" style="6" customWidth="1"/>
    <col min="4" max="4" width="15.7109375" style="6" customWidth="1"/>
    <col min="5" max="5" width="62.5703125" style="6" customWidth="1"/>
    <col min="6" max="6" width="56.42578125" style="6" customWidth="1"/>
    <col min="7" max="7" width="51.5703125" style="6" customWidth="1"/>
    <col min="8" max="8" width="32" style="21" customWidth="1"/>
    <col min="9" max="9" width="18" style="21" customWidth="1"/>
    <col min="10" max="10" width="23.7109375" style="6" customWidth="1"/>
    <col min="11" max="11" width="13.42578125" style="21" customWidth="1"/>
    <col min="12" max="12" width="20.5703125" style="21" customWidth="1"/>
    <col min="13" max="13" width="18.7109375" style="3" customWidth="1"/>
    <col min="14" max="14" width="23.28515625" style="7" customWidth="1"/>
    <col min="15" max="15" width="8.42578125" style="4" customWidth="1"/>
    <col min="16" max="16" width="11.28515625" style="4" customWidth="1"/>
    <col min="17" max="17" width="11.5703125" style="6" customWidth="1"/>
    <col min="18" max="18" width="14.85546875" style="6" customWidth="1"/>
    <col min="19" max="19" width="15.140625" style="6" customWidth="1"/>
    <col min="20" max="20" width="10.42578125" style="6" customWidth="1"/>
    <col min="21" max="21" width="5.5703125" style="4" customWidth="1"/>
    <col min="22" max="22" width="10" style="145" customWidth="1"/>
    <col min="23" max="23" width="15.5703125" style="4" customWidth="1"/>
    <col min="24" max="24" width="7.28515625" style="145" customWidth="1"/>
    <col min="25" max="25" width="14.42578125" style="6" customWidth="1"/>
    <col min="26" max="26" width="5" style="3" customWidth="1"/>
    <col min="27" max="27" width="68" style="3" customWidth="1"/>
    <col min="28" max="28" width="12" style="3" bestFit="1" customWidth="1"/>
    <col min="29" max="29" width="4.85546875" style="3" bestFit="1" customWidth="1"/>
    <col min="30" max="30" width="4.140625" style="3" bestFit="1" customWidth="1"/>
    <col min="31" max="31" width="5.28515625" style="3" bestFit="1" customWidth="1"/>
    <col min="32" max="32" width="4.42578125" style="3" customWidth="1"/>
    <col min="33" max="34" width="4.140625" style="3" bestFit="1" customWidth="1"/>
    <col min="35" max="35" width="48.28515625" style="106" customWidth="1"/>
    <col min="36" max="36" width="7" style="3" customWidth="1"/>
    <col min="37" max="37" width="15.28515625" style="3" customWidth="1"/>
    <col min="38" max="38" width="14.5703125" style="3" customWidth="1"/>
    <col min="39" max="39" width="13.28515625" style="3" customWidth="1"/>
    <col min="40" max="40" width="6.42578125" style="3" customWidth="1"/>
    <col min="41" max="41" width="12.140625" style="3" customWidth="1"/>
    <col min="42" max="42" width="11.28515625" style="3" customWidth="1"/>
    <col min="43" max="43" width="14.5703125" style="6" customWidth="1"/>
    <col min="44" max="44" width="61" style="3" customWidth="1"/>
    <col min="45" max="45" width="14.140625" style="3" bestFit="1" customWidth="1"/>
    <col min="46" max="46" width="17.7109375" style="3" customWidth="1"/>
    <col min="47" max="47" width="18.28515625" style="3" bestFit="1" customWidth="1"/>
    <col min="48" max="48" width="17.140625" style="3" customWidth="1"/>
    <col min="49" max="49" width="14" style="3" customWidth="1"/>
    <col min="50" max="16384" width="11.42578125" style="3"/>
  </cols>
  <sheetData>
    <row r="3" spans="1:77" customFormat="1" ht="15" x14ac:dyDescent="0.25">
      <c r="B3" s="190" t="s">
        <v>0</v>
      </c>
      <c r="C3" s="191"/>
      <c r="D3" s="191"/>
      <c r="E3" s="192"/>
      <c r="F3" s="199" t="s">
        <v>1</v>
      </c>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1"/>
      <c r="AR3" s="155"/>
      <c r="AS3" s="155"/>
      <c r="AT3" s="155"/>
      <c r="AU3" s="155"/>
      <c r="AV3" s="155"/>
      <c r="AW3" s="155"/>
    </row>
    <row r="4" spans="1:77" customFormat="1" ht="15" x14ac:dyDescent="0.25">
      <c r="B4" s="193"/>
      <c r="C4" s="194"/>
      <c r="D4" s="194"/>
      <c r="E4" s="195"/>
      <c r="F4" s="202"/>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4"/>
      <c r="AR4" s="155"/>
      <c r="AS4" s="155"/>
      <c r="AT4" s="155"/>
      <c r="AU4" s="155"/>
      <c r="AV4" s="155"/>
      <c r="AW4" s="155"/>
    </row>
    <row r="5" spans="1:77" customFormat="1" ht="15" x14ac:dyDescent="0.25">
      <c r="B5" s="193"/>
      <c r="C5" s="194"/>
      <c r="D5" s="194"/>
      <c r="E5" s="195"/>
      <c r="F5" s="199" t="s">
        <v>2</v>
      </c>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1"/>
      <c r="AR5" s="147">
        <v>45470</v>
      </c>
      <c r="AS5" s="147"/>
      <c r="AT5" s="147"/>
      <c r="AU5" s="147"/>
      <c r="AV5" s="147"/>
      <c r="AW5" s="147"/>
    </row>
    <row r="6" spans="1:77" customFormat="1" ht="15" x14ac:dyDescent="0.25">
      <c r="B6" s="196"/>
      <c r="C6" s="197"/>
      <c r="D6" s="197"/>
      <c r="E6" s="198"/>
      <c r="F6" s="202"/>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4"/>
      <c r="AR6" s="147"/>
      <c r="AS6" s="147"/>
      <c r="AT6" s="147"/>
      <c r="AU6" s="147"/>
      <c r="AV6" s="147"/>
      <c r="AW6" s="147"/>
    </row>
    <row r="7" spans="1:77" customFormat="1" ht="15" x14ac:dyDescent="0.25">
      <c r="B7" s="138"/>
      <c r="C7" s="138"/>
      <c r="D7" s="138"/>
      <c r="E7" s="138"/>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107"/>
      <c r="AJ7" s="83"/>
      <c r="AK7" s="83"/>
      <c r="AL7" s="83"/>
      <c r="AM7" s="83"/>
      <c r="AN7" s="83"/>
      <c r="AO7" s="83"/>
      <c r="AP7" s="83"/>
      <c r="AQ7" s="83"/>
      <c r="AR7" s="84"/>
      <c r="AS7" s="84"/>
      <c r="AT7" s="84"/>
      <c r="AU7" s="84"/>
      <c r="AV7" s="84"/>
      <c r="AW7" s="84"/>
    </row>
    <row r="8" spans="1:77" s="47" customFormat="1" x14ac:dyDescent="0.2">
      <c r="A8" s="3"/>
      <c r="B8" s="224" t="s">
        <v>3</v>
      </c>
      <c r="C8" s="225"/>
      <c r="D8" s="225"/>
      <c r="E8" s="225"/>
      <c r="F8" s="225"/>
      <c r="G8" s="225"/>
      <c r="H8" s="225"/>
      <c r="I8" s="225"/>
      <c r="J8" s="225"/>
      <c r="K8" s="225"/>
      <c r="L8" s="225"/>
      <c r="M8" s="226"/>
      <c r="N8" s="229" t="s">
        <v>4</v>
      </c>
      <c r="O8" s="230"/>
      <c r="P8" s="230"/>
      <c r="Q8" s="230"/>
      <c r="R8" s="230"/>
      <c r="S8" s="230"/>
      <c r="T8" s="230"/>
      <c r="U8" s="230"/>
      <c r="V8" s="230"/>
      <c r="W8" s="230"/>
      <c r="X8" s="230"/>
      <c r="Y8" s="231"/>
      <c r="Z8" s="205" t="s">
        <v>5</v>
      </c>
      <c r="AA8" s="206"/>
      <c r="AB8" s="206"/>
      <c r="AC8" s="206"/>
      <c r="AD8" s="206"/>
      <c r="AE8" s="206"/>
      <c r="AF8" s="206"/>
      <c r="AG8" s="206"/>
      <c r="AH8" s="206"/>
      <c r="AI8" s="207"/>
      <c r="AJ8" s="208" t="s">
        <v>6</v>
      </c>
      <c r="AK8" s="209"/>
      <c r="AL8" s="209"/>
      <c r="AM8" s="209"/>
      <c r="AN8" s="209"/>
      <c r="AO8" s="209"/>
      <c r="AP8" s="209"/>
      <c r="AQ8" s="210"/>
      <c r="AR8" s="152" t="s">
        <v>7</v>
      </c>
      <c r="AS8" s="152"/>
      <c r="AT8" s="152"/>
      <c r="AU8" s="152"/>
      <c r="AV8" s="152"/>
      <c r="AW8" s="152"/>
      <c r="AX8" s="3"/>
      <c r="AY8" s="3"/>
      <c r="AZ8" s="3"/>
      <c r="BA8" s="3"/>
      <c r="BB8" s="3"/>
      <c r="BC8" s="3"/>
      <c r="BD8" s="3"/>
      <c r="BE8" s="3"/>
      <c r="BF8" s="3"/>
      <c r="BG8" s="3"/>
      <c r="BH8" s="3"/>
      <c r="BI8" s="3"/>
      <c r="BJ8" s="3"/>
      <c r="BK8" s="3"/>
      <c r="BL8" s="3"/>
      <c r="BM8" s="3"/>
      <c r="BN8" s="3"/>
      <c r="BO8" s="3"/>
      <c r="BP8" s="3"/>
      <c r="BQ8" s="3"/>
      <c r="BR8" s="46"/>
    </row>
    <row r="9" spans="1:77" s="49" customFormat="1" ht="28.5" customHeight="1" x14ac:dyDescent="0.2">
      <c r="A9" s="3"/>
      <c r="B9" s="211" t="s">
        <v>8</v>
      </c>
      <c r="C9" s="212" t="s">
        <v>9</v>
      </c>
      <c r="D9" s="212" t="s">
        <v>10</v>
      </c>
      <c r="E9" s="211" t="s">
        <v>11</v>
      </c>
      <c r="F9" s="212" t="s">
        <v>12</v>
      </c>
      <c r="G9" s="211" t="s">
        <v>13</v>
      </c>
      <c r="H9" s="212" t="s">
        <v>14</v>
      </c>
      <c r="I9" s="212" t="s">
        <v>15</v>
      </c>
      <c r="J9" s="213" t="s">
        <v>16</v>
      </c>
      <c r="K9" s="213" t="s">
        <v>17</v>
      </c>
      <c r="L9" s="212" t="s">
        <v>18</v>
      </c>
      <c r="M9" s="212" t="s">
        <v>19</v>
      </c>
      <c r="N9" s="219" t="s">
        <v>20</v>
      </c>
      <c r="O9" s="227"/>
      <c r="P9" s="220"/>
      <c r="Q9" s="232" t="s">
        <v>21</v>
      </c>
      <c r="R9" s="233"/>
      <c r="S9" s="233"/>
      <c r="T9" s="234"/>
      <c r="U9" s="219" t="s">
        <v>21</v>
      </c>
      <c r="V9" s="227"/>
      <c r="W9" s="220"/>
      <c r="X9" s="219" t="s">
        <v>22</v>
      </c>
      <c r="Y9" s="220"/>
      <c r="Z9" s="222" t="s">
        <v>23</v>
      </c>
      <c r="AA9" s="223" t="s">
        <v>24</v>
      </c>
      <c r="AB9" s="223" t="s">
        <v>25</v>
      </c>
      <c r="AC9" s="236" t="s">
        <v>26</v>
      </c>
      <c r="AD9" s="237"/>
      <c r="AE9" s="237"/>
      <c r="AF9" s="237"/>
      <c r="AG9" s="237"/>
      <c r="AH9" s="237"/>
      <c r="AI9" s="238"/>
      <c r="AJ9" s="214" t="s">
        <v>20</v>
      </c>
      <c r="AK9" s="215"/>
      <c r="AL9" s="217" t="s">
        <v>21</v>
      </c>
      <c r="AM9" s="215"/>
      <c r="AN9" s="218" t="s">
        <v>27</v>
      </c>
      <c r="AO9" s="218" t="s">
        <v>28</v>
      </c>
      <c r="AP9" s="218" t="s">
        <v>29</v>
      </c>
      <c r="AQ9" s="235" t="s">
        <v>30</v>
      </c>
      <c r="AR9" s="170" t="s">
        <v>7</v>
      </c>
      <c r="AS9" s="170" t="s">
        <v>31</v>
      </c>
      <c r="AT9" s="170" t="s">
        <v>32</v>
      </c>
      <c r="AU9" s="170" t="s">
        <v>33</v>
      </c>
      <c r="AV9" s="170" t="s">
        <v>34</v>
      </c>
      <c r="AW9" s="170" t="s">
        <v>35</v>
      </c>
      <c r="AX9" s="3"/>
      <c r="AY9" s="3"/>
      <c r="AZ9" s="3"/>
      <c r="BA9" s="3"/>
      <c r="BB9" s="3"/>
      <c r="BC9" s="3"/>
      <c r="BD9" s="3"/>
      <c r="BE9" s="3"/>
      <c r="BF9" s="3"/>
      <c r="BG9" s="3"/>
      <c r="BH9" s="3"/>
      <c r="BI9" s="3"/>
      <c r="BJ9" s="3"/>
      <c r="BK9" s="3"/>
      <c r="BL9" s="3"/>
      <c r="BM9" s="3"/>
      <c r="BN9" s="3"/>
      <c r="BO9" s="3"/>
      <c r="BP9" s="3"/>
      <c r="BQ9" s="3"/>
      <c r="BR9" s="48"/>
    </row>
    <row r="10" spans="1:77" s="36" customFormat="1" ht="75.75" customHeight="1" x14ac:dyDescent="0.25">
      <c r="A10" s="4"/>
      <c r="B10" s="158"/>
      <c r="C10" s="157"/>
      <c r="D10" s="157"/>
      <c r="E10" s="158"/>
      <c r="F10" s="157"/>
      <c r="G10" s="158"/>
      <c r="H10" s="157"/>
      <c r="I10" s="157"/>
      <c r="J10" s="161"/>
      <c r="K10" s="161"/>
      <c r="L10" s="157"/>
      <c r="M10" s="157"/>
      <c r="N10" s="187"/>
      <c r="O10" s="228"/>
      <c r="P10" s="221"/>
      <c r="Q10" s="137" t="s">
        <v>36</v>
      </c>
      <c r="R10" s="65" t="s">
        <v>37</v>
      </c>
      <c r="S10" s="65" t="s">
        <v>38</v>
      </c>
      <c r="T10" s="65" t="s">
        <v>39</v>
      </c>
      <c r="U10" s="187"/>
      <c r="V10" s="228"/>
      <c r="W10" s="221"/>
      <c r="X10" s="187"/>
      <c r="Y10" s="221"/>
      <c r="Z10" s="166"/>
      <c r="AA10" s="168"/>
      <c r="AB10" s="168"/>
      <c r="AC10" s="23" t="s">
        <v>40</v>
      </c>
      <c r="AD10" s="23" t="s">
        <v>41</v>
      </c>
      <c r="AE10" s="23" t="s">
        <v>42</v>
      </c>
      <c r="AF10" s="23" t="s">
        <v>43</v>
      </c>
      <c r="AG10" s="23" t="s">
        <v>44</v>
      </c>
      <c r="AH10" s="23" t="s">
        <v>45</v>
      </c>
      <c r="AI10" s="135" t="s">
        <v>46</v>
      </c>
      <c r="AJ10" s="216"/>
      <c r="AK10" s="182"/>
      <c r="AL10" s="184"/>
      <c r="AM10" s="182"/>
      <c r="AN10" s="176"/>
      <c r="AO10" s="176"/>
      <c r="AP10" s="176"/>
      <c r="AQ10" s="178"/>
      <c r="AR10" s="171"/>
      <c r="AS10" s="171"/>
      <c r="AT10" s="171"/>
      <c r="AU10" s="171"/>
      <c r="AV10" s="171"/>
      <c r="AW10" s="171"/>
      <c r="AX10" s="4"/>
      <c r="AY10" s="4"/>
      <c r="AZ10" s="4"/>
      <c r="BA10" s="4"/>
      <c r="BB10" s="4"/>
      <c r="BC10" s="4"/>
      <c r="BD10" s="4"/>
      <c r="BE10" s="4"/>
      <c r="BF10" s="4"/>
      <c r="BG10" s="4"/>
      <c r="BH10" s="4"/>
      <c r="BI10" s="4"/>
      <c r="BJ10" s="4"/>
      <c r="BK10" s="4"/>
      <c r="BL10" s="4"/>
      <c r="BM10" s="4"/>
      <c r="BN10" s="4"/>
      <c r="BO10" s="4"/>
      <c r="BP10" s="4"/>
      <c r="BQ10" s="4"/>
      <c r="BR10" s="50"/>
    </row>
    <row r="11" spans="1:77" s="37" customFormat="1" ht="144.75" customHeight="1" x14ac:dyDescent="0.25">
      <c r="A11" s="6"/>
      <c r="B11" s="140" t="s">
        <v>109</v>
      </c>
      <c r="C11" s="140" t="s">
        <v>110</v>
      </c>
      <c r="D11" s="24" t="s">
        <v>111</v>
      </c>
      <c r="E11" s="140" t="s">
        <v>112</v>
      </c>
      <c r="F11" s="95" t="s">
        <v>113</v>
      </c>
      <c r="G11" s="140" t="s">
        <v>388</v>
      </c>
      <c r="H11" s="19" t="s">
        <v>93</v>
      </c>
      <c r="I11" s="19" t="s">
        <v>94</v>
      </c>
      <c r="J11" s="13" t="s">
        <v>114</v>
      </c>
      <c r="K11" s="13" t="s">
        <v>96</v>
      </c>
      <c r="L11" s="140" t="s">
        <v>115</v>
      </c>
      <c r="M11" s="140" t="s">
        <v>116</v>
      </c>
      <c r="N11" s="13" t="s">
        <v>117</v>
      </c>
      <c r="O11" s="103">
        <f>+VLOOKUP(N11,Probabilidad!$D$5:$E$9,2,FALSE)</f>
        <v>0.2</v>
      </c>
      <c r="P11" s="102" t="str">
        <f>+VLOOKUP(N11,Probabilidad!$D$5:$F$9,3,FALSE)</f>
        <v>Muy Baja</v>
      </c>
      <c r="Q11" s="143">
        <v>4</v>
      </c>
      <c r="R11" s="143">
        <v>4</v>
      </c>
      <c r="S11" s="143">
        <v>1</v>
      </c>
      <c r="T11" s="143">
        <v>3</v>
      </c>
      <c r="U11" s="100">
        <f>Q11+R11+S11+T11</f>
        <v>12</v>
      </c>
      <c r="V11" s="102">
        <f>+IF(U11&lt;=4,"20"%,IF(AND(U11&gt;=5,U11&lt;=8),40%,IF(AND(U11&gt;=9,U11&lt;=12),60%,IF(AND(U11&gt;=13,U11&lt;=14),80%,IF(U11&gt;14,100%)))))</f>
        <v>0.6</v>
      </c>
      <c r="W11" s="100" t="str">
        <f>+VLOOKUP(V11,Impacto!$J$5:$K$9,2,FALSE)</f>
        <v>Moderado</v>
      </c>
      <c r="X11" s="103">
        <f t="shared" ref="X11:X22" si="0">+O11*V11</f>
        <v>0.12</v>
      </c>
      <c r="Y11" s="36" t="str">
        <f t="shared" ref="Y11" si="1">+IF(X11&lt;=11%,"Bajo",IF(AND(X11&gt;=12%,X11&lt;=39%),"Moderado",IF(AND(X11&gt;=40%,X11&lt;=64%),"Alto",IF(X11&gt;64%,"Extremo",""))))</f>
        <v>Moderado</v>
      </c>
      <c r="Z11" s="37">
        <v>1</v>
      </c>
      <c r="AA11" s="29" t="s">
        <v>118</v>
      </c>
      <c r="AB11" s="17" t="str">
        <f>IF(OR(AC11="Preventivo",AC11="Detectivo"),"Probabilidad",IF(AC11="Correctivo","Impacto",""))</f>
        <v>Probabilidad</v>
      </c>
      <c r="AC11" s="20" t="s">
        <v>101</v>
      </c>
      <c r="AD11" s="20" t="s">
        <v>102</v>
      </c>
      <c r="AE11" s="5" t="str">
        <f t="shared" ref="AE11" si="2">IF(AND(AC11="Preventivo",AD11="Automático"),"50%",IF(AND(AC11="Preventivo",AD11="Manual"),"40%",IF(AND(AC11="Detectivo",AD11="Automático"),"40%",IF(AND(AC11="Detectivo",AD11="Manual"),"30%",IF(AND(AC11="Correctivo",AD11="Automático"),"35%",IF(AND(AC11="Correctivo",AD11="Manual"),"25%",""))))))</f>
        <v>40%</v>
      </c>
      <c r="AF11" s="20" t="s">
        <v>103</v>
      </c>
      <c r="AG11" s="20" t="s">
        <v>119</v>
      </c>
      <c r="AH11" s="20" t="s">
        <v>105</v>
      </c>
      <c r="AI11" s="108" t="s">
        <v>120</v>
      </c>
      <c r="AJ11" s="52">
        <f t="shared" ref="AJ11:AJ21" si="3">IFERROR(IF(AB11="Probabilidad",(O11-(O11*AE11)),IF(AB11="Impacto",V11,"")),"")</f>
        <v>0.12</v>
      </c>
      <c r="AK11" s="35" t="str">
        <f t="shared" ref="AK11:AK22" si="4">IFERROR(IF(AJ11="","",IF(AJ11&lt;=0.2,"Muy Baja",IF(AJ11&lt;=0.4,"Baja",IF(AJ11&lt;=0.6,"Media",IF(AJ11&lt;=0.8,"Alta","Muy Alta"))))),"")</f>
        <v>Muy Baja</v>
      </c>
      <c r="AL11" s="52">
        <f t="shared" ref="AL11:AL21" si="5">IFERROR(IF(AB11="Impacto",(V11-(V11*AE11)),IF(AB11="Probabilidad",V11,"")),"")</f>
        <v>0.6</v>
      </c>
      <c r="AM11" s="35" t="str">
        <f t="shared" ref="AM11:AM22" si="6">IFERROR(IF(AL11="","",IF(AL11&lt;=0.2,"Leve",IF(AL11&lt;=0.4,"Menor",IF(AL11&lt;=0.6,"Moderado",IF(AL11&lt;=0.8,"Mayor","Catastrófico"))))),"")</f>
        <v>Moderado</v>
      </c>
      <c r="AN11" s="5">
        <f>+AJ11*AL11</f>
        <v>7.1999999999999995E-2</v>
      </c>
      <c r="AO11" s="36" t="str">
        <f>+IF(AN11&lt;=11%,"Bajo",IF(AND(AN11&gt;=12%,AN11&lt;=39%),"Moderado",IF(AND(AN11&gt;=40%,AN11&lt;=64%),"Alto",IF(AN11&gt;64%,"Extremo",""))))</f>
        <v>Bajo</v>
      </c>
      <c r="AP11" s="36" t="str">
        <f>+AO11</f>
        <v>Bajo</v>
      </c>
      <c r="AQ11" s="20" t="s">
        <v>121</v>
      </c>
      <c r="AR11" s="13"/>
      <c r="AS11" s="143"/>
      <c r="AT11" s="54"/>
      <c r="AU11" s="54"/>
      <c r="AV11" s="19"/>
      <c r="AW11" s="18"/>
      <c r="AX11" s="21"/>
      <c r="AY11" s="6"/>
      <c r="AZ11" s="6"/>
      <c r="BA11" s="6"/>
      <c r="BB11" s="6"/>
      <c r="BC11" s="6"/>
      <c r="BD11" s="6"/>
      <c r="BE11" s="6"/>
      <c r="BF11" s="6"/>
      <c r="BG11" s="6"/>
      <c r="BH11" s="6"/>
      <c r="BI11" s="6"/>
      <c r="BJ11" s="6"/>
      <c r="BK11" s="6"/>
      <c r="BL11" s="6"/>
      <c r="BM11" s="6"/>
      <c r="BN11" s="6"/>
      <c r="BO11" s="6"/>
      <c r="BP11" s="6"/>
      <c r="BQ11" s="6"/>
      <c r="BR11" s="55"/>
      <c r="BS11" s="53"/>
      <c r="BT11" s="53"/>
      <c r="BU11" s="53"/>
      <c r="BV11" s="53"/>
      <c r="BW11" s="53"/>
      <c r="BX11" s="53"/>
      <c r="BY11" s="53"/>
    </row>
    <row r="12" spans="1:77" s="37" customFormat="1" ht="107.25" customHeight="1" x14ac:dyDescent="0.25">
      <c r="A12" s="6"/>
      <c r="B12" s="140" t="s">
        <v>122</v>
      </c>
      <c r="C12" s="140" t="s">
        <v>122</v>
      </c>
      <c r="D12" s="24" t="s">
        <v>123</v>
      </c>
      <c r="E12" s="140" t="s">
        <v>124</v>
      </c>
      <c r="F12" s="95" t="s">
        <v>125</v>
      </c>
      <c r="G12" s="140" t="s">
        <v>126</v>
      </c>
      <c r="H12" s="79" t="s">
        <v>93</v>
      </c>
      <c r="I12" s="79" t="s">
        <v>94</v>
      </c>
      <c r="J12" s="13" t="s">
        <v>114</v>
      </c>
      <c r="K12" s="78" t="s">
        <v>96</v>
      </c>
      <c r="L12" s="140" t="s">
        <v>115</v>
      </c>
      <c r="M12" s="140" t="s">
        <v>127</v>
      </c>
      <c r="N12" s="96" t="s">
        <v>128</v>
      </c>
      <c r="O12" s="146">
        <f>+VLOOKUP(N12,Probabilidad!$D$5:$E$9,2,FALSE)</f>
        <v>1</v>
      </c>
      <c r="P12" s="105" t="str">
        <f>+VLOOKUP(N12,Probabilidad!$D$5:$F$9,3,FALSE)</f>
        <v>Muy Alta</v>
      </c>
      <c r="Q12" s="80">
        <v>3</v>
      </c>
      <c r="R12" s="80">
        <v>2</v>
      </c>
      <c r="S12" s="80">
        <v>1</v>
      </c>
      <c r="T12" s="80">
        <v>3</v>
      </c>
      <c r="U12" s="101">
        <f t="shared" ref="U12:U15" si="7">Q12+R12+S12+T12</f>
        <v>9</v>
      </c>
      <c r="V12" s="105">
        <f>+IF(U12&lt;=4,"20"%,IF(AND(U12&gt;=5,U12&lt;=8),40%,IF(AND(U12&gt;=9,U12&lt;=12),60%,IF(AND(U12&gt;=13,U12&lt;=14),80%,IF(U12&gt;14,100%)))))</f>
        <v>0.6</v>
      </c>
      <c r="W12" s="104" t="str">
        <f>+VLOOKUP(V12,Impacto!$J$5:$K$9,2,FALSE)</f>
        <v>Moderado</v>
      </c>
      <c r="X12" s="105">
        <f t="shared" si="0"/>
        <v>0.6</v>
      </c>
      <c r="Y12" s="81" t="str">
        <f t="shared" ref="Y12:Y15" si="8">+IF(X12&lt;=11%,"Bajo",IF(AND(X12&gt;=12%,X12&lt;=39%),"Moderado",IF(AND(X12&gt;=40%,X12&lt;=64%),"Alto",IF(X12&gt;64%,"Extremo",""))))</f>
        <v>Alto</v>
      </c>
      <c r="Z12" s="37">
        <v>1</v>
      </c>
      <c r="AA12" s="140" t="s">
        <v>129</v>
      </c>
      <c r="AB12" s="17" t="str">
        <f t="shared" ref="AB12:AB16" si="9">IF(OR(AC12="Preventivo",AC12="Detectivo"),"Probabilidad",IF(AC12="Correctivo","Impacto",""))</f>
        <v>Probabilidad</v>
      </c>
      <c r="AC12" s="20" t="s">
        <v>101</v>
      </c>
      <c r="AD12" s="20" t="s">
        <v>102</v>
      </c>
      <c r="AE12" s="5" t="str">
        <f t="shared" ref="AE12:AE15" si="10">IF(AND(AC12="Preventivo",AD12="Automático"),"50%",IF(AND(AC12="Preventivo",AD12="Manual"),"40%",IF(AND(AC12="Detectivo",AD12="Automático"),"40%",IF(AND(AC12="Detectivo",AD12="Manual"),"30%",IF(AND(AC12="Correctivo",AD12="Automático"),"35%",IF(AND(AC12="Correctivo",AD12="Manual"),"25%",""))))))</f>
        <v>40%</v>
      </c>
      <c r="AF12" s="20" t="s">
        <v>103</v>
      </c>
      <c r="AG12" s="20" t="s">
        <v>119</v>
      </c>
      <c r="AH12" s="20" t="s">
        <v>105</v>
      </c>
      <c r="AI12" s="108" t="s">
        <v>130</v>
      </c>
      <c r="AJ12" s="52">
        <f t="shared" si="3"/>
        <v>0.6</v>
      </c>
      <c r="AK12" s="35" t="str">
        <f t="shared" si="4"/>
        <v>Media</v>
      </c>
      <c r="AL12" s="52">
        <f t="shared" si="5"/>
        <v>0.6</v>
      </c>
      <c r="AM12" s="35" t="str">
        <f t="shared" si="6"/>
        <v>Moderado</v>
      </c>
      <c r="AN12" s="5">
        <f>+AJ12*AL12</f>
        <v>0.36</v>
      </c>
      <c r="AO12" s="36" t="str">
        <f>+IF(AN12&lt;=11%,"Bajo",IF(AND(AN12&gt;=12%,AN12&lt;=39%),"Moderado",IF(AND(AN12&gt;=40%,AN12&lt;=64%),"Alto",IF(AN12&gt;64%,"Extremo",""))))</f>
        <v>Moderado</v>
      </c>
      <c r="AP12" s="97" t="str">
        <f>+AO12</f>
        <v>Moderado</v>
      </c>
      <c r="AQ12" s="82" t="s">
        <v>121</v>
      </c>
      <c r="AR12" s="13"/>
      <c r="AS12" s="143"/>
      <c r="AT12" s="54"/>
      <c r="AU12" s="54"/>
      <c r="AV12" s="19"/>
      <c r="AW12" s="18"/>
      <c r="AX12" s="21"/>
      <c r="AY12" s="6"/>
      <c r="AZ12" s="6"/>
      <c r="BA12" s="6"/>
      <c r="BB12" s="6"/>
      <c r="BC12" s="6"/>
      <c r="BD12" s="6"/>
      <c r="BE12" s="6"/>
      <c r="BF12" s="6"/>
      <c r="BG12" s="6"/>
      <c r="BH12" s="6"/>
      <c r="BI12" s="6"/>
      <c r="BJ12" s="6"/>
      <c r="BK12" s="6"/>
      <c r="BL12" s="6"/>
      <c r="BM12" s="6"/>
      <c r="BN12" s="6"/>
      <c r="BO12" s="6"/>
      <c r="BP12" s="6"/>
      <c r="BQ12" s="6"/>
      <c r="BR12" s="55"/>
      <c r="BS12" s="53"/>
      <c r="BT12" s="53"/>
      <c r="BU12" s="53"/>
      <c r="BV12" s="53"/>
      <c r="BW12" s="53"/>
      <c r="BX12" s="53"/>
      <c r="BY12" s="53"/>
    </row>
    <row r="13" spans="1:77" s="37" customFormat="1" ht="142.5" customHeight="1" x14ac:dyDescent="0.25">
      <c r="A13" s="6"/>
      <c r="B13" s="140" t="s">
        <v>131</v>
      </c>
      <c r="C13" s="140" t="s">
        <v>131</v>
      </c>
      <c r="D13" s="24" t="s">
        <v>132</v>
      </c>
      <c r="E13" s="140" t="s">
        <v>133</v>
      </c>
      <c r="F13" s="95" t="s">
        <v>134</v>
      </c>
      <c r="G13" s="140" t="s">
        <v>135</v>
      </c>
      <c r="H13" s="79" t="s">
        <v>93</v>
      </c>
      <c r="I13" s="79" t="s">
        <v>94</v>
      </c>
      <c r="J13" s="13" t="s">
        <v>114</v>
      </c>
      <c r="K13" s="78" t="s">
        <v>96</v>
      </c>
      <c r="L13" s="140" t="s">
        <v>115</v>
      </c>
      <c r="M13" s="140" t="s">
        <v>98</v>
      </c>
      <c r="N13" s="96" t="s">
        <v>128</v>
      </c>
      <c r="O13" s="146">
        <f>+VLOOKUP(N13,Probabilidad!$D$5:$E$9,2,FALSE)</f>
        <v>1</v>
      </c>
      <c r="P13" s="105" t="str">
        <f>+VLOOKUP(N13,Probabilidad!$D$5:$F$9,3,FALSE)</f>
        <v>Muy Alta</v>
      </c>
      <c r="Q13" s="80">
        <v>1</v>
      </c>
      <c r="R13" s="80">
        <v>3</v>
      </c>
      <c r="S13" s="80">
        <v>1</v>
      </c>
      <c r="T13" s="80">
        <v>3</v>
      </c>
      <c r="U13" s="101">
        <f t="shared" si="7"/>
        <v>8</v>
      </c>
      <c r="V13" s="105">
        <f t="shared" ref="V13:V16" si="11">+IF(U13&lt;=4,"20"%,IF(AND(U13&gt;=5,U13&lt;=8),40%,IF(AND(U13&gt;=9,U13&lt;=12),60%,IF(AND(U13&gt;=13,U13&lt;=14),80%,IF(U13&gt;14,100%)))))</f>
        <v>0.4</v>
      </c>
      <c r="W13" s="104" t="str">
        <f>+VLOOKUP(V13,Impacto!$J$5:$K$9,2,FALSE)</f>
        <v>Menor</v>
      </c>
      <c r="X13" s="105">
        <f t="shared" si="0"/>
        <v>0.4</v>
      </c>
      <c r="Y13" s="81" t="str">
        <f t="shared" ref="Y13" si="12">+IF(X13&lt;=11%,"Bajo",IF(AND(X13&gt;=12%,X13&lt;=39%),"Moderado",IF(AND(X13&gt;=40%,X13&lt;=64%),"Alto",IF(X13&gt;64%,"Extremo",""))))</f>
        <v>Alto</v>
      </c>
      <c r="Z13" s="37">
        <v>1</v>
      </c>
      <c r="AA13" s="29" t="s">
        <v>389</v>
      </c>
      <c r="AB13" s="17" t="str">
        <f t="shared" si="9"/>
        <v>Probabilidad</v>
      </c>
      <c r="AC13" s="20" t="s">
        <v>101</v>
      </c>
      <c r="AD13" s="20" t="s">
        <v>102</v>
      </c>
      <c r="AE13" s="5" t="str">
        <f t="shared" ref="AE13" si="13">IF(AND(AC13="Preventivo",AD13="Automático"),"50%",IF(AND(AC13="Preventivo",AD13="Manual"),"40%",IF(AND(AC13="Detectivo",AD13="Automático"),"40%",IF(AND(AC13="Detectivo",AD13="Manual"),"30%",IF(AND(AC13="Correctivo",AD13="Automático"),"35%",IF(AND(AC13="Correctivo",AD13="Manual"),"25%",""))))))</f>
        <v>40%</v>
      </c>
      <c r="AF13" s="20" t="s">
        <v>103</v>
      </c>
      <c r="AG13" s="20" t="s">
        <v>119</v>
      </c>
      <c r="AH13" s="20" t="s">
        <v>105</v>
      </c>
      <c r="AI13" s="108" t="s">
        <v>136</v>
      </c>
      <c r="AJ13" s="52">
        <f t="shared" si="3"/>
        <v>0.6</v>
      </c>
      <c r="AK13" s="35" t="str">
        <f t="shared" si="4"/>
        <v>Media</v>
      </c>
      <c r="AL13" s="52">
        <f t="shared" si="5"/>
        <v>0.4</v>
      </c>
      <c r="AM13" s="35" t="str">
        <f t="shared" si="6"/>
        <v>Menor</v>
      </c>
      <c r="AN13" s="5">
        <f>+AJ13*AL13</f>
        <v>0.24</v>
      </c>
      <c r="AO13" s="36" t="str">
        <f>+IF(AN13&lt;=11%,"Bajo",IF(AND(AN13&gt;=12%,AN13&lt;=39%),"Moderado",IF(AND(AN13&gt;=40%,AN13&lt;=64%),"Alto",IF(AN13&gt;64%,"Extremo",""))))</f>
        <v>Moderado</v>
      </c>
      <c r="AP13" s="97" t="str">
        <f>+AO13</f>
        <v>Moderado</v>
      </c>
      <c r="AQ13" s="82" t="s">
        <v>121</v>
      </c>
      <c r="AR13" s="13"/>
      <c r="AS13" s="143"/>
      <c r="AT13" s="54"/>
      <c r="AU13" s="54"/>
      <c r="AV13" s="19"/>
      <c r="AW13" s="18"/>
      <c r="AX13" s="21"/>
      <c r="AY13" s="6"/>
      <c r="AZ13" s="6"/>
      <c r="BA13" s="6"/>
      <c r="BB13" s="6"/>
      <c r="BC13" s="6"/>
      <c r="BD13" s="6"/>
      <c r="BE13" s="6"/>
      <c r="BF13" s="6"/>
      <c r="BG13" s="6"/>
      <c r="BH13" s="6"/>
      <c r="BI13" s="6"/>
      <c r="BJ13" s="6"/>
      <c r="BK13" s="6"/>
      <c r="BL13" s="6"/>
      <c r="BM13" s="6"/>
      <c r="BN13" s="6"/>
      <c r="BO13" s="6"/>
      <c r="BP13" s="6"/>
      <c r="BQ13" s="6"/>
      <c r="BR13" s="55"/>
      <c r="BS13" s="53"/>
      <c r="BT13" s="53"/>
      <c r="BU13" s="53"/>
      <c r="BV13" s="53"/>
      <c r="BW13" s="53"/>
      <c r="BX13" s="53"/>
      <c r="BY13" s="53"/>
    </row>
    <row r="14" spans="1:77" s="37" customFormat="1" ht="118.5" customHeight="1" x14ac:dyDescent="0.25">
      <c r="A14" s="6"/>
      <c r="B14" s="140" t="s">
        <v>137</v>
      </c>
      <c r="C14" s="140" t="s">
        <v>138</v>
      </c>
      <c r="D14" s="24" t="s">
        <v>139</v>
      </c>
      <c r="E14" s="140" t="s">
        <v>140</v>
      </c>
      <c r="F14" s="95" t="s">
        <v>141</v>
      </c>
      <c r="G14" s="140" t="s">
        <v>142</v>
      </c>
      <c r="H14" s="19" t="s">
        <v>93</v>
      </c>
      <c r="I14" s="19" t="s">
        <v>94</v>
      </c>
      <c r="J14" s="13" t="s">
        <v>114</v>
      </c>
      <c r="K14" s="13" t="s">
        <v>96</v>
      </c>
      <c r="L14" s="140" t="s">
        <v>143</v>
      </c>
      <c r="M14" s="140" t="s">
        <v>144</v>
      </c>
      <c r="N14" s="13" t="s">
        <v>128</v>
      </c>
      <c r="O14" s="103">
        <f>+VLOOKUP(N14,Probabilidad!$D$5:$E$9,2,FALSE)</f>
        <v>1</v>
      </c>
      <c r="P14" s="102" t="str">
        <f>+VLOOKUP(N14,Probabilidad!$D$5:$F$9,3,FALSE)</f>
        <v>Muy Alta</v>
      </c>
      <c r="Q14" s="143">
        <v>1</v>
      </c>
      <c r="R14" s="143">
        <v>4</v>
      </c>
      <c r="S14" s="143">
        <v>1</v>
      </c>
      <c r="T14" s="143">
        <v>3</v>
      </c>
      <c r="U14" s="100">
        <f t="shared" si="7"/>
        <v>9</v>
      </c>
      <c r="V14" s="102">
        <f t="shared" si="11"/>
        <v>0.6</v>
      </c>
      <c r="W14" s="100" t="str">
        <f>+VLOOKUP(V14,Impacto!$J$5:$K$9,2,FALSE)</f>
        <v>Moderado</v>
      </c>
      <c r="X14" s="103">
        <f t="shared" si="0"/>
        <v>0.6</v>
      </c>
      <c r="Y14" s="36" t="str">
        <f t="shared" si="8"/>
        <v>Alto</v>
      </c>
      <c r="Z14" s="37">
        <v>1</v>
      </c>
      <c r="AA14" s="25"/>
      <c r="AB14" s="17"/>
      <c r="AC14" s="20"/>
      <c r="AD14" s="20"/>
      <c r="AE14" s="5"/>
      <c r="AF14" s="20"/>
      <c r="AG14" s="20"/>
      <c r="AH14" s="20"/>
      <c r="AI14" s="109"/>
      <c r="AJ14" s="52" t="str">
        <f t="shared" si="3"/>
        <v/>
      </c>
      <c r="AK14" s="35" t="str">
        <f t="shared" si="4"/>
        <v/>
      </c>
      <c r="AL14" s="52" t="str">
        <f t="shared" si="5"/>
        <v/>
      </c>
      <c r="AM14" s="35" t="str">
        <f t="shared" si="6"/>
        <v/>
      </c>
      <c r="AN14" s="5"/>
      <c r="AO14" s="36"/>
      <c r="AP14" s="36"/>
      <c r="AQ14" s="20" t="s">
        <v>121</v>
      </c>
      <c r="AR14" s="98" t="s">
        <v>145</v>
      </c>
      <c r="AS14" s="140" t="s">
        <v>146</v>
      </c>
      <c r="AT14" s="99">
        <v>45413</v>
      </c>
      <c r="AU14" s="99">
        <v>45627</v>
      </c>
      <c r="AV14" s="140" t="s">
        <v>147</v>
      </c>
      <c r="AW14" s="18" t="s">
        <v>108</v>
      </c>
      <c r="AX14" s="21"/>
      <c r="AY14" s="6"/>
      <c r="AZ14" s="6"/>
      <c r="BA14" s="6"/>
      <c r="BB14" s="6"/>
      <c r="BC14" s="6"/>
      <c r="BD14" s="6"/>
      <c r="BE14" s="6"/>
      <c r="BF14" s="6"/>
      <c r="BG14" s="6"/>
      <c r="BH14" s="6"/>
      <c r="BI14" s="6"/>
      <c r="BJ14" s="6"/>
      <c r="BK14" s="6"/>
      <c r="BL14" s="6"/>
      <c r="BM14" s="6"/>
      <c r="BN14" s="6"/>
      <c r="BO14" s="6"/>
      <c r="BP14" s="6"/>
      <c r="BQ14" s="6"/>
      <c r="BR14" s="55"/>
      <c r="BS14" s="53"/>
      <c r="BT14" s="53"/>
      <c r="BU14" s="53"/>
      <c r="BV14" s="53"/>
      <c r="BW14" s="53"/>
      <c r="BX14" s="53"/>
      <c r="BY14" s="53"/>
    </row>
    <row r="15" spans="1:77" s="37" customFormat="1" ht="126.75" customHeight="1" x14ac:dyDescent="0.25">
      <c r="A15" s="6"/>
      <c r="B15" s="140" t="s">
        <v>137</v>
      </c>
      <c r="C15" s="140" t="s">
        <v>138</v>
      </c>
      <c r="D15" s="24" t="s">
        <v>148</v>
      </c>
      <c r="E15" s="140" t="s">
        <v>149</v>
      </c>
      <c r="F15" s="95" t="s">
        <v>150</v>
      </c>
      <c r="G15" s="140" t="s">
        <v>151</v>
      </c>
      <c r="H15" s="19" t="s">
        <v>93</v>
      </c>
      <c r="I15" s="19" t="s">
        <v>94</v>
      </c>
      <c r="J15" s="13" t="s">
        <v>114</v>
      </c>
      <c r="K15" s="13" t="s">
        <v>96</v>
      </c>
      <c r="L15" s="140" t="s">
        <v>143</v>
      </c>
      <c r="M15" s="140" t="s">
        <v>144</v>
      </c>
      <c r="N15" s="13" t="s">
        <v>128</v>
      </c>
      <c r="O15" s="103">
        <f>+VLOOKUP(N15,Probabilidad!$D$5:$E$9,2,FALSE)</f>
        <v>1</v>
      </c>
      <c r="P15" s="102" t="str">
        <f>+VLOOKUP(N15,Probabilidad!$D$5:$F$9,3,FALSE)</f>
        <v>Muy Alta</v>
      </c>
      <c r="Q15" s="143">
        <v>1</v>
      </c>
      <c r="R15" s="143">
        <v>4</v>
      </c>
      <c r="S15" s="143">
        <v>1</v>
      </c>
      <c r="T15" s="143">
        <v>3</v>
      </c>
      <c r="U15" s="100">
        <f t="shared" si="7"/>
        <v>9</v>
      </c>
      <c r="V15" s="102">
        <f t="shared" si="11"/>
        <v>0.6</v>
      </c>
      <c r="W15" s="100" t="str">
        <f>+VLOOKUP(V15,Impacto!$J$5:$K$9,2,FALSE)</f>
        <v>Moderado</v>
      </c>
      <c r="X15" s="103">
        <f t="shared" si="0"/>
        <v>0.6</v>
      </c>
      <c r="Y15" s="36" t="str">
        <f t="shared" si="8"/>
        <v>Alto</v>
      </c>
      <c r="Z15" s="37">
        <v>1</v>
      </c>
      <c r="AA15" s="29" t="s">
        <v>152</v>
      </c>
      <c r="AB15" s="17" t="s">
        <v>20</v>
      </c>
      <c r="AC15" s="20" t="s">
        <v>101</v>
      </c>
      <c r="AD15" s="20" t="s">
        <v>102</v>
      </c>
      <c r="AE15" s="5" t="str">
        <f t="shared" si="10"/>
        <v>40%</v>
      </c>
      <c r="AF15" s="20" t="s">
        <v>103</v>
      </c>
      <c r="AG15" s="20" t="s">
        <v>119</v>
      </c>
      <c r="AH15" s="20" t="s">
        <v>105</v>
      </c>
      <c r="AI15" s="108" t="s">
        <v>153</v>
      </c>
      <c r="AJ15" s="52">
        <f t="shared" si="3"/>
        <v>0.6</v>
      </c>
      <c r="AK15" s="35" t="str">
        <f t="shared" si="4"/>
        <v>Media</v>
      </c>
      <c r="AL15" s="52">
        <f t="shared" si="5"/>
        <v>0.6</v>
      </c>
      <c r="AM15" s="35" t="str">
        <f t="shared" si="6"/>
        <v>Moderado</v>
      </c>
      <c r="AN15" s="5">
        <f>+AJ15*AL15</f>
        <v>0.36</v>
      </c>
      <c r="AO15" s="36" t="str">
        <f>+IF(AN15&lt;=11%,"Bajo",IF(AND(AN15&gt;=12%,AN15&lt;=39%),"Moderado",IF(AND(AN15&gt;=40%,AN15&lt;=64%),"Alto",IF(AN15&gt;64%,"Extremo",""))))</f>
        <v>Moderado</v>
      </c>
      <c r="AP15" s="36" t="str">
        <f t="shared" ref="AP15:AP16" si="14">+AO15</f>
        <v>Moderado</v>
      </c>
      <c r="AQ15" s="20" t="s">
        <v>121</v>
      </c>
      <c r="AR15" s="13"/>
      <c r="AS15" s="143"/>
      <c r="AT15" s="54"/>
      <c r="AU15" s="54"/>
      <c r="AV15" s="19"/>
      <c r="AW15" s="18"/>
      <c r="AX15" s="21"/>
      <c r="AY15" s="6"/>
      <c r="AZ15" s="6"/>
      <c r="BA15" s="6"/>
      <c r="BB15" s="6"/>
      <c r="BC15" s="6"/>
      <c r="BD15" s="6"/>
      <c r="BE15" s="6"/>
      <c r="BF15" s="6"/>
      <c r="BG15" s="6"/>
      <c r="BH15" s="6"/>
      <c r="BI15" s="6"/>
      <c r="BJ15" s="6"/>
      <c r="BK15" s="6"/>
      <c r="BL15" s="6"/>
      <c r="BM15" s="6"/>
      <c r="BN15" s="6"/>
      <c r="BO15" s="6"/>
      <c r="BP15" s="6"/>
      <c r="BQ15" s="6"/>
      <c r="BR15" s="55"/>
      <c r="BS15" s="53"/>
      <c r="BT15" s="53"/>
      <c r="BU15" s="53"/>
      <c r="BV15" s="53"/>
      <c r="BW15" s="53"/>
      <c r="BX15" s="53"/>
      <c r="BY15" s="53"/>
    </row>
    <row r="16" spans="1:77" s="37" customFormat="1" ht="158.25" customHeight="1" x14ac:dyDescent="0.25">
      <c r="A16" s="6"/>
      <c r="B16" s="140" t="s">
        <v>154</v>
      </c>
      <c r="C16" s="140" t="s">
        <v>155</v>
      </c>
      <c r="D16" s="24" t="s">
        <v>156</v>
      </c>
      <c r="E16" s="140" t="s">
        <v>157</v>
      </c>
      <c r="F16" s="95" t="s">
        <v>158</v>
      </c>
      <c r="G16" s="140" t="s">
        <v>159</v>
      </c>
      <c r="H16" s="19" t="s">
        <v>93</v>
      </c>
      <c r="I16" s="19" t="s">
        <v>94</v>
      </c>
      <c r="J16" s="13" t="s">
        <v>114</v>
      </c>
      <c r="K16" s="13" t="s">
        <v>96</v>
      </c>
      <c r="L16" s="140" t="s">
        <v>143</v>
      </c>
      <c r="M16" s="140" t="s">
        <v>98</v>
      </c>
      <c r="N16" s="13" t="s">
        <v>128</v>
      </c>
      <c r="O16" s="103">
        <f>+VLOOKUP(N16,Probabilidad!$D$5:$E$9,2,FALSE)</f>
        <v>1</v>
      </c>
      <c r="P16" s="102" t="str">
        <f>+VLOOKUP(N16,Probabilidad!$D$5:$F$9,3,FALSE)</f>
        <v>Muy Alta</v>
      </c>
      <c r="Q16" s="143">
        <v>2</v>
      </c>
      <c r="R16" s="143">
        <v>3</v>
      </c>
      <c r="S16" s="143">
        <v>1</v>
      </c>
      <c r="T16" s="143">
        <v>3</v>
      </c>
      <c r="U16" s="100">
        <f t="shared" ref="U16" si="15">Q16+R16+S16+T16</f>
        <v>9</v>
      </c>
      <c r="V16" s="102">
        <f t="shared" si="11"/>
        <v>0.6</v>
      </c>
      <c r="W16" s="100" t="str">
        <f>+VLOOKUP(V16,Impacto!$J$5:$K$9,2,FALSE)</f>
        <v>Moderado</v>
      </c>
      <c r="X16" s="103">
        <f t="shared" si="0"/>
        <v>0.6</v>
      </c>
      <c r="Y16" s="36" t="str">
        <f t="shared" ref="Y16" si="16">+IF(X16&lt;=11%,"Bajo",IF(AND(X16&gt;=12%,X16&lt;=39%),"Moderado",IF(AND(X16&gt;=40%,X16&lt;=64%),"Alto",IF(X16&gt;64%,"Extremo",""))))</f>
        <v>Alto</v>
      </c>
      <c r="Z16" s="37">
        <v>1</v>
      </c>
      <c r="AA16" s="29" t="s">
        <v>387</v>
      </c>
      <c r="AB16" s="17" t="str">
        <f t="shared" si="9"/>
        <v>Probabilidad</v>
      </c>
      <c r="AC16" s="20" t="s">
        <v>101</v>
      </c>
      <c r="AD16" s="20" t="s">
        <v>102</v>
      </c>
      <c r="AE16" s="5" t="str">
        <f t="shared" ref="AE16" si="17">IF(AND(AC16="Preventivo",AD16="Automático"),"50%",IF(AND(AC16="Preventivo",AD16="Manual"),"40%",IF(AND(AC16="Detectivo",AD16="Automático"),"40%",IF(AND(AC16="Detectivo",AD16="Manual"),"30%",IF(AND(AC16="Correctivo",AD16="Automático"),"35%",IF(AND(AC16="Correctivo",AD16="Manual"),"25%",""))))))</f>
        <v>40%</v>
      </c>
      <c r="AF16" s="20" t="s">
        <v>103</v>
      </c>
      <c r="AG16" s="20" t="s">
        <v>119</v>
      </c>
      <c r="AH16" s="20" t="s">
        <v>105</v>
      </c>
      <c r="AI16" s="108" t="s">
        <v>391</v>
      </c>
      <c r="AJ16" s="52">
        <f t="shared" si="3"/>
        <v>0.6</v>
      </c>
      <c r="AK16" s="35" t="str">
        <f t="shared" si="4"/>
        <v>Media</v>
      </c>
      <c r="AL16" s="52">
        <f t="shared" si="5"/>
        <v>0.6</v>
      </c>
      <c r="AM16" s="35" t="str">
        <f t="shared" si="6"/>
        <v>Moderado</v>
      </c>
      <c r="AN16" s="5">
        <f>+AJ16*AL16</f>
        <v>0.36</v>
      </c>
      <c r="AO16" s="36" t="str">
        <f>+IF(AN16&lt;=11%,"Bajo",IF(AND(AN16&gt;=12%,AN16&lt;=39%),"Moderado",IF(AND(AN16&gt;=40%,AN16&lt;=64%),"Alto",IF(AN16&gt;64%,"Extremo",""))))</f>
        <v>Moderado</v>
      </c>
      <c r="AP16" s="36" t="str">
        <f t="shared" si="14"/>
        <v>Moderado</v>
      </c>
      <c r="AQ16" s="20" t="s">
        <v>121</v>
      </c>
      <c r="AR16" s="13"/>
      <c r="AS16" s="143"/>
      <c r="AT16" s="54"/>
      <c r="AU16" s="54"/>
      <c r="AV16" s="19"/>
      <c r="AW16" s="18"/>
      <c r="AX16" s="21"/>
      <c r="AY16" s="6"/>
      <c r="AZ16" s="6"/>
      <c r="BA16" s="6"/>
      <c r="BB16" s="6"/>
      <c r="BC16" s="6"/>
      <c r="BD16" s="6"/>
      <c r="BE16" s="6"/>
      <c r="BF16" s="6"/>
      <c r="BG16" s="6"/>
      <c r="BH16" s="6"/>
      <c r="BI16" s="6"/>
      <c r="BJ16" s="6"/>
      <c r="BK16" s="6"/>
      <c r="BL16" s="6"/>
      <c r="BM16" s="6"/>
      <c r="BN16" s="6"/>
      <c r="BO16" s="6"/>
      <c r="BP16" s="6"/>
      <c r="BQ16" s="6"/>
      <c r="BR16" s="55"/>
      <c r="BS16" s="53"/>
      <c r="BT16" s="53"/>
      <c r="BU16" s="53"/>
      <c r="BV16" s="53"/>
      <c r="BW16" s="53"/>
      <c r="BX16" s="53"/>
      <c r="BY16" s="53"/>
    </row>
    <row r="17" spans="2:49" ht="81.75" customHeight="1" x14ac:dyDescent="0.2">
      <c r="B17" s="140" t="s">
        <v>154</v>
      </c>
      <c r="C17" s="140" t="s">
        <v>155</v>
      </c>
      <c r="D17" s="24" t="s">
        <v>160</v>
      </c>
      <c r="E17" s="140" t="s">
        <v>161</v>
      </c>
      <c r="F17" s="95" t="s">
        <v>162</v>
      </c>
      <c r="G17" s="140" t="s">
        <v>163</v>
      </c>
      <c r="H17" s="19" t="s">
        <v>93</v>
      </c>
      <c r="I17" s="19" t="s">
        <v>94</v>
      </c>
      <c r="J17" s="13" t="s">
        <v>114</v>
      </c>
      <c r="K17" s="13" t="s">
        <v>96</v>
      </c>
      <c r="L17" s="140" t="s">
        <v>115</v>
      </c>
      <c r="M17" s="140" t="s">
        <v>144</v>
      </c>
      <c r="N17" s="13" t="s">
        <v>128</v>
      </c>
      <c r="O17" s="103">
        <f>+VLOOKUP(N17,Probabilidad!$D$5:$E$9,2,FALSE)</f>
        <v>1</v>
      </c>
      <c r="P17" s="102" t="str">
        <f>+VLOOKUP(N17,Probabilidad!$D$5:$F$9,3,FALSE)</f>
        <v>Muy Alta</v>
      </c>
      <c r="Q17" s="143">
        <v>3</v>
      </c>
      <c r="R17" s="143">
        <v>4</v>
      </c>
      <c r="S17" s="143">
        <v>1</v>
      </c>
      <c r="T17" s="143">
        <v>4</v>
      </c>
      <c r="U17" s="100">
        <f t="shared" ref="U17:U22" si="18">Q17+R17+S17+T17</f>
        <v>12</v>
      </c>
      <c r="V17" s="102">
        <f t="shared" ref="V17:V22" si="19">+IF(U17&lt;=4,"20"%,IF(AND(U17&gt;=5,U17&lt;=8),40%,IF(AND(U17&gt;=9,U17&lt;=12),60%,IF(AND(U17&gt;=13,U17&lt;=14),80%,IF(U17&gt;14,100%)))))</f>
        <v>0.6</v>
      </c>
      <c r="W17" s="100" t="str">
        <f>+VLOOKUP(V17,Impacto!$J$5:$K$9,2,FALSE)</f>
        <v>Moderado</v>
      </c>
      <c r="X17" s="103">
        <f t="shared" si="0"/>
        <v>0.6</v>
      </c>
      <c r="Y17" s="36" t="str">
        <f t="shared" ref="Y17:Y22" si="20">+IF(X17&lt;=11%,"Bajo",IF(AND(X17&gt;=12%,X17&lt;=39%),"Moderado",IF(AND(X17&gt;=40%,X17&lt;=64%),"Alto",IF(X17&gt;64%,"Extremo",""))))</f>
        <v>Alto</v>
      </c>
      <c r="Z17" s="37">
        <v>1</v>
      </c>
      <c r="AA17" s="29" t="s">
        <v>164</v>
      </c>
      <c r="AB17" s="17" t="str">
        <f t="shared" ref="AB17:AB22" si="21">IF(OR(AC17="Preventivo",AC17="Detectivo"),"Probabilidad",IF(AC17="Correctivo","Impacto",""))</f>
        <v>Probabilidad</v>
      </c>
      <c r="AC17" s="20" t="s">
        <v>101</v>
      </c>
      <c r="AD17" s="20" t="s">
        <v>102</v>
      </c>
      <c r="AE17" s="5" t="str">
        <f t="shared" ref="AE17:AE22" si="22">IF(AND(AC17="Preventivo",AD17="Automático"),"50%",IF(AND(AC17="Preventivo",AD17="Manual"),"40%",IF(AND(AC17="Detectivo",AD17="Automático"),"40%",IF(AND(AC17="Detectivo",AD17="Manual"),"30%",IF(AND(AC17="Correctivo",AD17="Automático"),"35%",IF(AND(AC17="Correctivo",AD17="Manual"),"25%",""))))))</f>
        <v>40%</v>
      </c>
      <c r="AF17" s="20" t="s">
        <v>103</v>
      </c>
      <c r="AG17" s="20" t="s">
        <v>119</v>
      </c>
      <c r="AH17" s="20" t="s">
        <v>105</v>
      </c>
      <c r="AI17" s="108" t="s">
        <v>165</v>
      </c>
      <c r="AJ17" s="52">
        <f t="shared" si="3"/>
        <v>0.6</v>
      </c>
      <c r="AK17" s="35" t="str">
        <f t="shared" si="4"/>
        <v>Media</v>
      </c>
      <c r="AL17" s="52">
        <f t="shared" si="5"/>
        <v>0.6</v>
      </c>
      <c r="AM17" s="35" t="str">
        <f t="shared" si="6"/>
        <v>Moderado</v>
      </c>
      <c r="AN17" s="5">
        <f>+AJ17*AL17</f>
        <v>0.36</v>
      </c>
      <c r="AO17" s="36" t="str">
        <f>+IF(AN17&lt;=11%,"Bajo",IF(AND(AN17&gt;=12%,AN17&lt;=39%),"Moderado",IF(AND(AN17&gt;=40%,AN17&lt;=64%),"Alto",IF(AN17&gt;64%,"Extremo",""))))</f>
        <v>Moderado</v>
      </c>
      <c r="AP17" s="36" t="str">
        <f t="shared" ref="AP17:AP22" si="23">+AO17</f>
        <v>Moderado</v>
      </c>
      <c r="AQ17" s="20" t="s">
        <v>121</v>
      </c>
      <c r="AR17" s="13"/>
      <c r="AS17" s="143"/>
      <c r="AT17" s="54"/>
      <c r="AU17" s="54"/>
      <c r="AV17" s="19"/>
      <c r="AW17" s="18"/>
    </row>
    <row r="18" spans="2:49" ht="90" customHeight="1" x14ac:dyDescent="0.2">
      <c r="B18" s="140" t="s">
        <v>166</v>
      </c>
      <c r="C18" s="140" t="s">
        <v>166</v>
      </c>
      <c r="D18" s="24" t="s">
        <v>167</v>
      </c>
      <c r="E18" s="140" t="s">
        <v>168</v>
      </c>
      <c r="F18" s="95" t="s">
        <v>169</v>
      </c>
      <c r="G18" s="140" t="s">
        <v>170</v>
      </c>
      <c r="H18" s="19" t="s">
        <v>93</v>
      </c>
      <c r="I18" s="19" t="s">
        <v>94</v>
      </c>
      <c r="J18" s="13" t="s">
        <v>114</v>
      </c>
      <c r="K18" s="13" t="s">
        <v>96</v>
      </c>
      <c r="L18" s="140" t="s">
        <v>143</v>
      </c>
      <c r="M18" s="140" t="s">
        <v>171</v>
      </c>
      <c r="N18" s="13" t="s">
        <v>128</v>
      </c>
      <c r="O18" s="103">
        <f>+VLOOKUP(N18,Probabilidad!$D$5:$E$9,2,FALSE)</f>
        <v>1</v>
      </c>
      <c r="P18" s="102" t="str">
        <f>+VLOOKUP(N18,Probabilidad!$D$5:$F$9,3,FALSE)</f>
        <v>Muy Alta</v>
      </c>
      <c r="Q18" s="143">
        <v>1</v>
      </c>
      <c r="R18" s="143">
        <v>3</v>
      </c>
      <c r="S18" s="143">
        <v>1</v>
      </c>
      <c r="T18" s="143">
        <v>5</v>
      </c>
      <c r="U18" s="100">
        <f t="shared" si="18"/>
        <v>10</v>
      </c>
      <c r="V18" s="102">
        <f t="shared" si="19"/>
        <v>0.6</v>
      </c>
      <c r="W18" s="100" t="str">
        <f>+VLOOKUP(V18,Impacto!$J$5:$K$9,2,FALSE)</f>
        <v>Moderado</v>
      </c>
      <c r="X18" s="103">
        <f t="shared" si="0"/>
        <v>0.6</v>
      </c>
      <c r="Y18" s="36" t="str">
        <f t="shared" si="20"/>
        <v>Alto</v>
      </c>
      <c r="Z18" s="37">
        <v>1</v>
      </c>
      <c r="AA18" s="25"/>
      <c r="AB18" s="17"/>
      <c r="AC18" s="20"/>
      <c r="AD18" s="20"/>
      <c r="AE18" s="5"/>
      <c r="AF18" s="20"/>
      <c r="AG18" s="20"/>
      <c r="AH18" s="20"/>
      <c r="AI18" s="109"/>
      <c r="AJ18" s="52" t="str">
        <f t="shared" si="3"/>
        <v/>
      </c>
      <c r="AK18" s="35" t="str">
        <f t="shared" si="4"/>
        <v/>
      </c>
      <c r="AL18" s="52" t="str">
        <f t="shared" si="5"/>
        <v/>
      </c>
      <c r="AM18" s="35" t="str">
        <f t="shared" si="6"/>
        <v/>
      </c>
      <c r="AN18" s="5"/>
      <c r="AO18" s="36"/>
      <c r="AP18" s="36"/>
      <c r="AQ18" s="20" t="s">
        <v>121</v>
      </c>
      <c r="AR18" s="98" t="s">
        <v>172</v>
      </c>
      <c r="AS18" s="140" t="s">
        <v>173</v>
      </c>
      <c r="AT18" s="99">
        <v>45444</v>
      </c>
      <c r="AU18" s="99">
        <v>45627</v>
      </c>
      <c r="AV18" s="140" t="s">
        <v>147</v>
      </c>
      <c r="AW18" s="18" t="s">
        <v>108</v>
      </c>
    </row>
    <row r="19" spans="2:49" ht="127.5" customHeight="1" x14ac:dyDescent="0.2">
      <c r="B19" s="140" t="s">
        <v>174</v>
      </c>
      <c r="C19" s="140" t="s">
        <v>174</v>
      </c>
      <c r="D19" s="24" t="s">
        <v>175</v>
      </c>
      <c r="E19" s="140" t="s">
        <v>176</v>
      </c>
      <c r="F19" s="95" t="s">
        <v>177</v>
      </c>
      <c r="G19" s="140" t="s">
        <v>178</v>
      </c>
      <c r="H19" s="19" t="s">
        <v>93</v>
      </c>
      <c r="I19" s="19" t="s">
        <v>94</v>
      </c>
      <c r="J19" s="13" t="s">
        <v>114</v>
      </c>
      <c r="K19" s="13" t="s">
        <v>96</v>
      </c>
      <c r="L19" s="140" t="s">
        <v>115</v>
      </c>
      <c r="M19" s="140" t="s">
        <v>98</v>
      </c>
      <c r="N19" s="13" t="s">
        <v>128</v>
      </c>
      <c r="O19" s="103">
        <f>+VLOOKUP(N19,Probabilidad!$D$5:$E$9,2,FALSE)</f>
        <v>1</v>
      </c>
      <c r="P19" s="102" t="str">
        <f>+VLOOKUP(N19,Probabilidad!$D$5:$F$9,3,FALSE)</f>
        <v>Muy Alta</v>
      </c>
      <c r="Q19" s="143">
        <v>3</v>
      </c>
      <c r="R19" s="143">
        <v>2</v>
      </c>
      <c r="S19" s="143">
        <v>1</v>
      </c>
      <c r="T19" s="143">
        <v>3</v>
      </c>
      <c r="U19" s="100">
        <f t="shared" si="18"/>
        <v>9</v>
      </c>
      <c r="V19" s="102">
        <f t="shared" si="19"/>
        <v>0.6</v>
      </c>
      <c r="W19" s="100" t="str">
        <f>+VLOOKUP(V19,Impacto!$J$5:$K$9,2,FALSE)</f>
        <v>Moderado</v>
      </c>
      <c r="X19" s="103">
        <f t="shared" si="0"/>
        <v>0.6</v>
      </c>
      <c r="Y19" s="36" t="str">
        <f t="shared" si="20"/>
        <v>Alto</v>
      </c>
      <c r="Z19" s="37">
        <v>1</v>
      </c>
      <c r="AA19" s="29" t="s">
        <v>179</v>
      </c>
      <c r="AB19" s="17" t="str">
        <f t="shared" si="21"/>
        <v>Probabilidad</v>
      </c>
      <c r="AC19" s="20" t="s">
        <v>101</v>
      </c>
      <c r="AD19" s="20" t="s">
        <v>102</v>
      </c>
      <c r="AE19" s="5" t="str">
        <f t="shared" si="22"/>
        <v>40%</v>
      </c>
      <c r="AF19" s="20" t="s">
        <v>180</v>
      </c>
      <c r="AG19" s="20" t="s">
        <v>119</v>
      </c>
      <c r="AH19" s="20" t="s">
        <v>105</v>
      </c>
      <c r="AI19" s="108" t="s">
        <v>181</v>
      </c>
      <c r="AJ19" s="52">
        <f t="shared" si="3"/>
        <v>0.6</v>
      </c>
      <c r="AK19" s="35" t="str">
        <f t="shared" si="4"/>
        <v>Media</v>
      </c>
      <c r="AL19" s="52">
        <f t="shared" si="5"/>
        <v>0.6</v>
      </c>
      <c r="AM19" s="35" t="str">
        <f t="shared" si="6"/>
        <v>Moderado</v>
      </c>
      <c r="AN19" s="5">
        <f>+AJ19*AL19</f>
        <v>0.36</v>
      </c>
      <c r="AO19" s="36" t="str">
        <f>+IF(AN19&lt;=11%,"Bajo",IF(AND(AN19&gt;=12%,AN19&lt;=39%),"Moderado",IF(AND(AN19&gt;=40%,AN19&lt;=64%),"Alto",IF(AN19&gt;64%,"Extremo",""))))</f>
        <v>Moderado</v>
      </c>
      <c r="AP19" s="36" t="str">
        <f t="shared" si="23"/>
        <v>Moderado</v>
      </c>
      <c r="AQ19" s="20" t="s">
        <v>121</v>
      </c>
      <c r="AR19" s="13"/>
      <c r="AS19" s="143"/>
      <c r="AT19" s="54"/>
      <c r="AU19" s="54"/>
      <c r="AV19" s="19"/>
      <c r="AW19" s="18"/>
    </row>
    <row r="20" spans="2:49" ht="120" customHeight="1" x14ac:dyDescent="0.2">
      <c r="B20" s="140" t="s">
        <v>174</v>
      </c>
      <c r="C20" s="140" t="s">
        <v>174</v>
      </c>
      <c r="D20" s="24" t="s">
        <v>182</v>
      </c>
      <c r="E20" s="140" t="s">
        <v>183</v>
      </c>
      <c r="F20" s="95" t="s">
        <v>184</v>
      </c>
      <c r="G20" s="140" t="s">
        <v>185</v>
      </c>
      <c r="H20" s="19" t="s">
        <v>93</v>
      </c>
      <c r="I20" s="19" t="s">
        <v>94</v>
      </c>
      <c r="J20" s="13" t="s">
        <v>114</v>
      </c>
      <c r="K20" s="13" t="s">
        <v>96</v>
      </c>
      <c r="L20" s="140" t="s">
        <v>115</v>
      </c>
      <c r="M20" s="140" t="s">
        <v>98</v>
      </c>
      <c r="N20" s="13" t="s">
        <v>99</v>
      </c>
      <c r="O20" s="103">
        <f>+VLOOKUP(N20,Probabilidad!$D$5:$E$9,2,FALSE)</f>
        <v>0.4</v>
      </c>
      <c r="P20" s="102" t="str">
        <f>+VLOOKUP(N20,Probabilidad!$D$5:$F$9,3,FALSE)</f>
        <v>Baja</v>
      </c>
      <c r="Q20" s="143">
        <v>3</v>
      </c>
      <c r="R20" s="143">
        <v>2</v>
      </c>
      <c r="S20" s="143">
        <v>1</v>
      </c>
      <c r="T20" s="143">
        <v>3</v>
      </c>
      <c r="U20" s="100">
        <f t="shared" ref="U20" si="24">Q20+R20+S20+T20</f>
        <v>9</v>
      </c>
      <c r="V20" s="102">
        <f t="shared" ref="V20" si="25">+IF(U20&lt;=4,"20"%,IF(AND(U20&gt;=5,U20&lt;=8),40%,IF(AND(U20&gt;=9,U20&lt;=12),60%,IF(AND(U20&gt;=13,U20&lt;=14),80%,IF(U20&gt;14,100%)))))</f>
        <v>0.6</v>
      </c>
      <c r="W20" s="100" t="str">
        <f>+VLOOKUP(V20,Impacto!$J$5:$K$9,2,FALSE)</f>
        <v>Moderado</v>
      </c>
      <c r="X20" s="103">
        <f t="shared" si="0"/>
        <v>0.24</v>
      </c>
      <c r="Y20" s="36" t="str">
        <f t="shared" ref="Y20" si="26">+IF(X20&lt;=11%,"Bajo",IF(AND(X20&gt;=12%,X20&lt;=39%),"Moderado",IF(AND(X20&gt;=40%,X20&lt;=64%),"Alto",IF(X20&gt;64%,"Extremo",""))))</f>
        <v>Moderado</v>
      </c>
      <c r="Z20" s="37">
        <v>1</v>
      </c>
      <c r="AA20" s="29" t="s">
        <v>186</v>
      </c>
      <c r="AB20" s="17" t="str">
        <f t="shared" ref="AB20" si="27">IF(OR(AC20="Preventivo",AC20="Detectivo"),"Probabilidad",IF(AC20="Correctivo","Impacto",""))</f>
        <v>Probabilidad</v>
      </c>
      <c r="AC20" s="20" t="s">
        <v>101</v>
      </c>
      <c r="AD20" s="20" t="s">
        <v>102</v>
      </c>
      <c r="AE20" s="5" t="str">
        <f t="shared" ref="AE20" si="28">IF(AND(AC20="Preventivo",AD20="Automático"),"50%",IF(AND(AC20="Preventivo",AD20="Manual"),"40%",IF(AND(AC20="Detectivo",AD20="Automático"),"40%",IF(AND(AC20="Detectivo",AD20="Manual"),"30%",IF(AND(AC20="Correctivo",AD20="Automático"),"35%",IF(AND(AC20="Correctivo",AD20="Manual"),"25%",""))))))</f>
        <v>40%</v>
      </c>
      <c r="AF20" s="20" t="s">
        <v>180</v>
      </c>
      <c r="AG20" s="20" t="s">
        <v>119</v>
      </c>
      <c r="AH20" s="20" t="s">
        <v>105</v>
      </c>
      <c r="AI20" s="108" t="s">
        <v>181</v>
      </c>
      <c r="AJ20" s="52">
        <f t="shared" si="3"/>
        <v>0.24</v>
      </c>
      <c r="AK20" s="35" t="str">
        <f t="shared" si="4"/>
        <v>Baja</v>
      </c>
      <c r="AL20" s="52">
        <f t="shared" si="5"/>
        <v>0.6</v>
      </c>
      <c r="AM20" s="35" t="str">
        <f t="shared" si="6"/>
        <v>Moderado</v>
      </c>
      <c r="AN20" s="5">
        <f>+AJ20*AL20</f>
        <v>0.14399999999999999</v>
      </c>
      <c r="AO20" s="36" t="str">
        <f>+IF(AN20&lt;=11%,"Bajo",IF(AND(AN20&gt;=12%,AN20&lt;=39%),"Moderado",IF(AND(AN20&gt;=40%,AN20&lt;=64%),"Alto",IF(AN20&gt;64%,"Extremo",""))))</f>
        <v>Moderado</v>
      </c>
      <c r="AP20" s="36" t="str">
        <f t="shared" ref="AP20" si="29">+AO20</f>
        <v>Moderado</v>
      </c>
      <c r="AQ20" s="20" t="s">
        <v>121</v>
      </c>
      <c r="AR20" s="13"/>
      <c r="AS20" s="143"/>
      <c r="AT20" s="54"/>
      <c r="AU20" s="54"/>
      <c r="AV20" s="19"/>
      <c r="AW20" s="18"/>
    </row>
    <row r="21" spans="2:49" ht="109.5" customHeight="1" x14ac:dyDescent="0.2">
      <c r="B21" s="140" t="s">
        <v>187</v>
      </c>
      <c r="C21" s="140" t="s">
        <v>187</v>
      </c>
      <c r="D21" s="24" t="s">
        <v>188</v>
      </c>
      <c r="E21" s="140" t="s">
        <v>189</v>
      </c>
      <c r="F21" s="95" t="s">
        <v>190</v>
      </c>
      <c r="G21" s="140" t="s">
        <v>170</v>
      </c>
      <c r="H21" s="19" t="s">
        <v>93</v>
      </c>
      <c r="I21" s="19" t="s">
        <v>94</v>
      </c>
      <c r="J21" s="13" t="s">
        <v>114</v>
      </c>
      <c r="K21" s="13" t="s">
        <v>96</v>
      </c>
      <c r="L21" s="140" t="s">
        <v>115</v>
      </c>
      <c r="M21" s="140" t="s">
        <v>144</v>
      </c>
      <c r="N21" s="13" t="s">
        <v>128</v>
      </c>
      <c r="O21" s="103">
        <f>+VLOOKUP(N21,Probabilidad!$D$5:$E$9,2,FALSE)</f>
        <v>1</v>
      </c>
      <c r="P21" s="102" t="str">
        <f>+VLOOKUP(N21,Probabilidad!$D$5:$F$9,3,FALSE)</f>
        <v>Muy Alta</v>
      </c>
      <c r="Q21" s="143">
        <v>1</v>
      </c>
      <c r="R21" s="143">
        <v>3</v>
      </c>
      <c r="S21" s="143">
        <v>1</v>
      </c>
      <c r="T21" s="143">
        <v>5</v>
      </c>
      <c r="U21" s="100">
        <f t="shared" si="18"/>
        <v>10</v>
      </c>
      <c r="V21" s="102">
        <f t="shared" si="19"/>
        <v>0.6</v>
      </c>
      <c r="W21" s="100" t="str">
        <f>+VLOOKUP(V21,Impacto!$J$5:$K$9,2,FALSE)</f>
        <v>Moderado</v>
      </c>
      <c r="X21" s="103">
        <f t="shared" si="0"/>
        <v>0.6</v>
      </c>
      <c r="Y21" s="36" t="str">
        <f t="shared" si="20"/>
        <v>Alto</v>
      </c>
      <c r="Z21" s="37"/>
      <c r="AA21" s="25"/>
      <c r="AB21" s="17"/>
      <c r="AC21" s="20"/>
      <c r="AD21" s="20"/>
      <c r="AE21" s="5"/>
      <c r="AF21" s="20"/>
      <c r="AG21" s="20"/>
      <c r="AH21" s="20"/>
      <c r="AI21" s="109"/>
      <c r="AJ21" s="52" t="str">
        <f t="shared" si="3"/>
        <v/>
      </c>
      <c r="AK21" s="35" t="str">
        <f t="shared" si="4"/>
        <v/>
      </c>
      <c r="AL21" s="52" t="str">
        <f t="shared" si="5"/>
        <v/>
      </c>
      <c r="AM21" s="35" t="str">
        <f t="shared" si="6"/>
        <v/>
      </c>
      <c r="AN21" s="5"/>
      <c r="AO21" s="36"/>
      <c r="AP21" s="36"/>
      <c r="AQ21" s="20" t="s">
        <v>121</v>
      </c>
      <c r="AR21" s="98" t="s">
        <v>191</v>
      </c>
      <c r="AS21" s="140" t="s">
        <v>192</v>
      </c>
      <c r="AT21" s="99">
        <v>45413</v>
      </c>
      <c r="AU21" s="99">
        <v>45627</v>
      </c>
      <c r="AV21" s="140" t="s">
        <v>147</v>
      </c>
      <c r="AW21" s="18" t="s">
        <v>108</v>
      </c>
    </row>
    <row r="22" spans="2:49" ht="122.25" customHeight="1" x14ac:dyDescent="0.2">
      <c r="B22" s="140" t="s">
        <v>87</v>
      </c>
      <c r="C22" s="140" t="s">
        <v>88</v>
      </c>
      <c r="D22" s="24" t="s">
        <v>89</v>
      </c>
      <c r="E22" s="140" t="s">
        <v>193</v>
      </c>
      <c r="F22" s="95" t="s">
        <v>194</v>
      </c>
      <c r="G22" s="140" t="s">
        <v>195</v>
      </c>
      <c r="H22" s="19" t="s">
        <v>93</v>
      </c>
      <c r="I22" s="19" t="s">
        <v>94</v>
      </c>
      <c r="J22" s="13" t="s">
        <v>114</v>
      </c>
      <c r="K22" s="13" t="s">
        <v>96</v>
      </c>
      <c r="L22" s="140" t="s">
        <v>143</v>
      </c>
      <c r="M22" s="140" t="s">
        <v>98</v>
      </c>
      <c r="N22" s="13" t="s">
        <v>99</v>
      </c>
      <c r="O22" s="103">
        <f>+VLOOKUP(N22,Probabilidad!$D$5:$E$9,2,FALSE)</f>
        <v>0.4</v>
      </c>
      <c r="P22" s="102" t="str">
        <f>+VLOOKUP(N22,Probabilidad!$D$5:$F$9,3,FALSE)</f>
        <v>Baja</v>
      </c>
      <c r="Q22" s="143">
        <v>1</v>
      </c>
      <c r="R22" s="143">
        <v>1</v>
      </c>
      <c r="S22" s="143">
        <v>1</v>
      </c>
      <c r="T22" s="143">
        <v>3</v>
      </c>
      <c r="U22" s="100">
        <f t="shared" si="18"/>
        <v>6</v>
      </c>
      <c r="V22" s="102">
        <f t="shared" si="19"/>
        <v>0.4</v>
      </c>
      <c r="W22" s="100" t="str">
        <f>+VLOOKUP(V22,Impacto!$J$5:$K$9,2,FALSE)</f>
        <v>Menor</v>
      </c>
      <c r="X22" s="103">
        <f t="shared" si="0"/>
        <v>0.16000000000000003</v>
      </c>
      <c r="Y22" s="36" t="str">
        <f t="shared" si="20"/>
        <v>Moderado</v>
      </c>
      <c r="Z22" s="37">
        <v>1</v>
      </c>
      <c r="AA22" s="29" t="s">
        <v>390</v>
      </c>
      <c r="AB22" s="17" t="str">
        <f t="shared" si="21"/>
        <v>Probabilidad</v>
      </c>
      <c r="AC22" s="20" t="s">
        <v>101</v>
      </c>
      <c r="AD22" s="20" t="s">
        <v>102</v>
      </c>
      <c r="AE22" s="5" t="str">
        <f t="shared" si="22"/>
        <v>40%</v>
      </c>
      <c r="AF22" s="20" t="s">
        <v>103</v>
      </c>
      <c r="AG22" s="20" t="s">
        <v>119</v>
      </c>
      <c r="AH22" s="20" t="s">
        <v>105</v>
      </c>
      <c r="AI22" s="108" t="s">
        <v>181</v>
      </c>
      <c r="AJ22" s="52">
        <f>IFERROR(IF(AB22="Probabilidad",(O22-(O22*AE22)),IF(AB22="Impacto",V22,"")),"")</f>
        <v>0.24</v>
      </c>
      <c r="AK22" s="35" t="str">
        <f t="shared" si="4"/>
        <v>Baja</v>
      </c>
      <c r="AL22" s="52">
        <f>IFERROR(IF(AB22="Impacto",(V22-(V22*AE22)),IF(AB22="Probabilidad",V22,"")),"")</f>
        <v>0.4</v>
      </c>
      <c r="AM22" s="35" t="str">
        <f t="shared" si="6"/>
        <v>Menor</v>
      </c>
      <c r="AN22" s="5">
        <f>+AJ22*AL22</f>
        <v>9.6000000000000002E-2</v>
      </c>
      <c r="AO22" s="36" t="str">
        <f>+IF(AN22&lt;=11%,"Bajo",IF(AND(AN22&gt;=12%,AN22&lt;=39%),"Moderado",IF(AND(AN22&gt;=40%,AN22&lt;=64%),"Alto",IF(AN22&gt;64%,"Extremo",""))))</f>
        <v>Bajo</v>
      </c>
      <c r="AP22" s="36" t="str">
        <f t="shared" si="23"/>
        <v>Bajo</v>
      </c>
      <c r="AQ22" s="20" t="s">
        <v>121</v>
      </c>
      <c r="AR22" s="13"/>
      <c r="AS22" s="143"/>
      <c r="AT22" s="54"/>
      <c r="AU22" s="54"/>
      <c r="AV22" s="19"/>
      <c r="AW22" s="18"/>
    </row>
  </sheetData>
  <autoFilter ref="A10:BY22" xr:uid="{00000000-0001-0000-0200-000000000000}">
    <filterColumn colId="13" showButton="0"/>
    <filterColumn colId="14" showButton="0"/>
    <filterColumn colId="20" showButton="0"/>
    <filterColumn colId="21" showButton="0"/>
    <filterColumn colId="23" showButton="0"/>
    <filterColumn colId="35" showButton="0"/>
    <filterColumn colId="37" showButton="0"/>
  </autoFilter>
  <dataConsolidate/>
  <mergeCells count="42">
    <mergeCell ref="AT9:AT10"/>
    <mergeCell ref="AU9:AU10"/>
    <mergeCell ref="AV9:AV10"/>
    <mergeCell ref="AW9:AW10"/>
    <mergeCell ref="B8:M8"/>
    <mergeCell ref="N9:P10"/>
    <mergeCell ref="N8:Y8"/>
    <mergeCell ref="Q9:T9"/>
    <mergeCell ref="U9:W10"/>
    <mergeCell ref="AO9:AO10"/>
    <mergeCell ref="AP9:AP10"/>
    <mergeCell ref="AQ9:AQ10"/>
    <mergeCell ref="AR9:AR10"/>
    <mergeCell ref="AS9:AS10"/>
    <mergeCell ref="AB9:AB10"/>
    <mergeCell ref="AC9:AI9"/>
    <mergeCell ref="AL9:AM10"/>
    <mergeCell ref="AN9:AN10"/>
    <mergeCell ref="X9:Y10"/>
    <mergeCell ref="Z9:Z10"/>
    <mergeCell ref="AA9:AA10"/>
    <mergeCell ref="Z8:AI8"/>
    <mergeCell ref="AJ8:AQ8"/>
    <mergeCell ref="AR8:AW8"/>
    <mergeCell ref="B9:B10"/>
    <mergeCell ref="C9:C10"/>
    <mergeCell ref="D9:D10"/>
    <mergeCell ref="E9:E10"/>
    <mergeCell ref="F9:F10"/>
    <mergeCell ref="L9:L10"/>
    <mergeCell ref="M9:M10"/>
    <mergeCell ref="G9:G10"/>
    <mergeCell ref="H9:H10"/>
    <mergeCell ref="I9:I10"/>
    <mergeCell ref="J9:J10"/>
    <mergeCell ref="K9:K10"/>
    <mergeCell ref="AJ9:AK10"/>
    <mergeCell ref="B3:E6"/>
    <mergeCell ref="F3:AQ4"/>
    <mergeCell ref="F5:AQ6"/>
    <mergeCell ref="AR3:AW4"/>
    <mergeCell ref="AR5:AW6"/>
  </mergeCells>
  <conditionalFormatting sqref="P11:P22">
    <cfRule type="containsText" dxfId="45" priority="61" operator="containsText" text="Alta">
      <formula>NOT(ISERROR(SEARCH("Alta",P11)))</formula>
    </cfRule>
    <cfRule type="containsText" dxfId="44" priority="60" operator="containsText" text="Media">
      <formula>NOT(ISERROR(SEARCH("Media",P11)))</formula>
    </cfRule>
    <cfRule type="containsText" dxfId="43" priority="59" operator="containsText" text="Baja">
      <formula>NOT(ISERROR(SEARCH("Baja",P11)))</formula>
    </cfRule>
    <cfRule type="containsText" dxfId="42" priority="58" operator="containsText" text="Muy baja">
      <formula>NOT(ISERROR(SEARCH("Muy baja",P11)))</formula>
    </cfRule>
    <cfRule type="containsText" dxfId="41" priority="57" operator="containsText" text="Muy Alta">
      <formula>NOT(ISERROR(SEARCH("Muy Alta",P11)))</formula>
    </cfRule>
    <cfRule type="containsText" dxfId="40" priority="55" operator="containsText" text="Media">
      <formula>NOT(ISERROR(SEARCH("Media",P11)))</formula>
    </cfRule>
    <cfRule type="containsText" dxfId="39" priority="54" operator="containsText" text="Baja">
      <formula>NOT(ISERROR(SEARCH("Baja",P11)))</formula>
    </cfRule>
    <cfRule type="containsText" dxfId="38" priority="53" operator="containsText" text="Muy baja">
      <formula>NOT(ISERROR(SEARCH("Muy baja",P11)))</formula>
    </cfRule>
    <cfRule type="containsText" dxfId="37" priority="52" operator="containsText" text="Muy Alta">
      <formula>NOT(ISERROR(SEARCH("Muy Alta",P11)))</formula>
    </cfRule>
    <cfRule type="containsText" dxfId="36" priority="56" operator="containsText" text="Alta">
      <formula>NOT(ISERROR(SEARCH("Alta",P11)))</formula>
    </cfRule>
  </conditionalFormatting>
  <conditionalFormatting sqref="U11:W11">
    <cfRule type="containsText" dxfId="35" priority="86" operator="containsText" text="Leve">
      <formula>NOT(ISERROR(SEARCH("Leve",U11)))</formula>
    </cfRule>
    <cfRule type="containsText" dxfId="34" priority="85" operator="containsText" text="Catastrófico">
      <formula>NOT(ISERROR(SEARCH("Catastrófico",U11)))</formula>
    </cfRule>
    <cfRule type="containsText" dxfId="33" priority="87" operator="containsText" text="Menor">
      <formula>NOT(ISERROR(SEARCH("Menor",U11)))</formula>
    </cfRule>
    <cfRule type="containsText" dxfId="32" priority="88" operator="containsText" text="Moderado">
      <formula>NOT(ISERROR(SEARCH("Moderado",U11)))</formula>
    </cfRule>
    <cfRule type="containsText" dxfId="31" priority="89" operator="containsText" text="Mayor">
      <formula>NOT(ISERROR(SEARCH("Mayor",U11)))</formula>
    </cfRule>
  </conditionalFormatting>
  <conditionalFormatting sqref="U14:W22">
    <cfRule type="containsText" dxfId="30" priority="38" operator="containsText" text="Mayor">
      <formula>NOT(ISERROR(SEARCH("Mayor",U14)))</formula>
    </cfRule>
    <cfRule type="containsText" dxfId="29" priority="34" operator="containsText" text="Catastrófico">
      <formula>NOT(ISERROR(SEARCH("Catastrófico",U14)))</formula>
    </cfRule>
    <cfRule type="containsText" dxfId="28" priority="35" operator="containsText" text="Leve">
      <formula>NOT(ISERROR(SEARCH("Leve",U14)))</formula>
    </cfRule>
    <cfRule type="containsText" dxfId="27" priority="36" operator="containsText" text="Menor">
      <formula>NOT(ISERROR(SEARCH("Menor",U14)))</formula>
    </cfRule>
    <cfRule type="containsText" dxfId="26" priority="37" operator="containsText" text="Moderado">
      <formula>NOT(ISERROR(SEARCH("Moderado",U14)))</formula>
    </cfRule>
  </conditionalFormatting>
  <conditionalFormatting sqref="V12:X13">
    <cfRule type="containsText" dxfId="25" priority="1" operator="containsText" text="Catastrófico">
      <formula>NOT(ISERROR(SEARCH("Catastrófico",V12)))</formula>
    </cfRule>
    <cfRule type="containsText" dxfId="24" priority="2" operator="containsText" text="Leve">
      <formula>NOT(ISERROR(SEARCH("Leve",V12)))</formula>
    </cfRule>
    <cfRule type="containsText" dxfId="23" priority="3" operator="containsText" text="Menor">
      <formula>NOT(ISERROR(SEARCH("Menor",V12)))</formula>
    </cfRule>
    <cfRule type="containsText" dxfId="22" priority="4" operator="containsText" text="Moderado">
      <formula>NOT(ISERROR(SEARCH("Moderado",V12)))</formula>
    </cfRule>
    <cfRule type="containsText" dxfId="21" priority="5" operator="containsText" text="Mayor">
      <formula>NOT(ISERROR(SEARCH("Mayor",V12)))</formula>
    </cfRule>
  </conditionalFormatting>
  <conditionalFormatting sqref="Y9:Y10">
    <cfRule type="containsText" dxfId="20" priority="95" operator="containsText" text="Medio">
      <formula>NOT(ISERROR(SEARCH("Medio",Y9)))</formula>
    </cfRule>
    <cfRule type="containsText" dxfId="19" priority="96" operator="containsText" text="Bajo">
      <formula>NOT(ISERROR(SEARCH("Bajo",Y9)))</formula>
    </cfRule>
  </conditionalFormatting>
  <conditionalFormatting sqref="Y9:Y22">
    <cfRule type="containsText" dxfId="18" priority="72" operator="containsText" text="Alto">
      <formula>NOT(ISERROR(SEARCH("Alto",Y9)))</formula>
    </cfRule>
    <cfRule type="containsText" dxfId="17" priority="71" operator="containsText" text="Extremo">
      <formula>NOT(ISERROR(SEARCH("Extremo",Y9)))</formula>
    </cfRule>
  </conditionalFormatting>
  <conditionalFormatting sqref="Y11:Y22">
    <cfRule type="containsText" dxfId="16" priority="73" operator="containsText" text="Moderado">
      <formula>NOT(ISERROR(SEARCH("Moderado",Y11)))</formula>
    </cfRule>
    <cfRule type="containsText" dxfId="15" priority="74" operator="containsText" text="Bajo">
      <formula>NOT(ISERROR(SEARCH("Bajo",Y11)))</formula>
    </cfRule>
  </conditionalFormatting>
  <conditionalFormatting sqref="AK11:AK22">
    <cfRule type="cellIs" dxfId="14" priority="28" operator="equal">
      <formula>"Baja"</formula>
    </cfRule>
    <cfRule type="cellIs" dxfId="13" priority="27" operator="equal">
      <formula>"Media"</formula>
    </cfRule>
    <cfRule type="cellIs" dxfId="12" priority="26" operator="equal">
      <formula>"Alta"</formula>
    </cfRule>
    <cfRule type="cellIs" dxfId="11" priority="25" operator="equal">
      <formula>"Muy Alta"</formula>
    </cfRule>
    <cfRule type="cellIs" dxfId="10" priority="29" operator="equal">
      <formula>"Muy Baja"</formula>
    </cfRule>
  </conditionalFormatting>
  <conditionalFormatting sqref="AM11:AM22">
    <cfRule type="cellIs" dxfId="9" priority="20" operator="equal">
      <formula>"Catastrófico"</formula>
    </cfRule>
    <cfRule type="cellIs" dxfId="8" priority="24" operator="equal">
      <formula>"Moderado"</formula>
    </cfRule>
    <cfRule type="cellIs" dxfId="7" priority="23" operator="equal">
      <formula>"Leve"</formula>
    </cfRule>
    <cfRule type="cellIs" dxfId="6" priority="22" operator="equal">
      <formula>"Menor"</formula>
    </cfRule>
    <cfRule type="cellIs" dxfId="5" priority="21" operator="equal">
      <formula>"Mayor"</formula>
    </cfRule>
  </conditionalFormatting>
  <conditionalFormatting sqref="AO9:AP9">
    <cfRule type="containsText" dxfId="4" priority="97" operator="containsText" text="Alto">
      <formula>NOT(ISERROR(SEARCH("Alto",AO9)))</formula>
    </cfRule>
  </conditionalFormatting>
  <conditionalFormatting sqref="AO11:AP22">
    <cfRule type="containsText" dxfId="3" priority="32" operator="containsText" text="Moderado">
      <formula>NOT(ISERROR(SEARCH("Moderado",AO11)))</formula>
    </cfRule>
    <cfRule type="containsText" dxfId="2" priority="31" operator="containsText" text="Alto">
      <formula>NOT(ISERROR(SEARCH("Alto",AO11)))</formula>
    </cfRule>
    <cfRule type="containsText" dxfId="1" priority="30" operator="containsText" text="Extremo">
      <formula>NOT(ISERROR(SEARCH("Extremo",AO11)))</formula>
    </cfRule>
    <cfRule type="containsText" dxfId="0" priority="33" operator="containsText" text="Bajo">
      <formula>NOT(ISERROR(SEARCH("Bajo",AO11)))</formula>
    </cfRule>
  </conditionalFormatting>
  <dataValidations count="1">
    <dataValidation type="custom" allowBlank="1" showInputMessage="1" showErrorMessage="1" error="Recuerde que las acciones se generan bajo la medida de mitigar el riesgo" sqref="AT11:AT13 AT15:AT17 AT19:AT20 AT22" xr:uid="{1E2482EB-21F3-4FD8-BED7-44A57B0D3254}"/>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9D945FFF-639B-4A5C-A38C-6403F4107CA8}">
          <x14:formula1>
            <xm:f>Datos!$B$5:$B$74</xm:f>
          </x14:formula1>
          <xm:sqref>B11:B22</xm:sqref>
        </x14:dataValidation>
        <x14:dataValidation type="list" allowBlank="1" showInputMessage="1" showErrorMessage="1" xr:uid="{889D45CF-B7A4-4420-81BF-7E8585EF0D1A}">
          <x14:formula1>
            <xm:f>Datos!$C$5:$C$74</xm:f>
          </x14:formula1>
          <xm:sqref>C11:C22</xm:sqref>
        </x14:dataValidation>
        <x14:dataValidation type="list" allowBlank="1" showInputMessage="1" showErrorMessage="1" xr:uid="{B4224F9D-72D6-434D-9931-FB9E1093E147}">
          <x14:formula1>
            <xm:f>Datos!$D$5:$D$16</xm:f>
          </x14:formula1>
          <xm:sqref>H11:H22</xm:sqref>
        </x14:dataValidation>
        <x14:dataValidation type="list" allowBlank="1" showInputMessage="1" showErrorMessage="1" xr:uid="{7573A9A1-0B82-4113-BE0B-3F0401798F5F}">
          <x14:formula1>
            <xm:f>Datos!$E$5:$E$11</xm:f>
          </x14:formula1>
          <xm:sqref>I11:I22</xm:sqref>
        </x14:dataValidation>
        <x14:dataValidation type="list" allowBlank="1" showInputMessage="1" showErrorMessage="1" xr:uid="{57EAF979-981D-47B3-8440-C99599885E08}">
          <x14:formula1>
            <xm:f>Datos!$F$5:$F$14</xm:f>
          </x14:formula1>
          <xm:sqref>J11:J22</xm:sqref>
        </x14:dataValidation>
        <x14:dataValidation type="list" allowBlank="1" showInputMessage="1" showErrorMessage="1" xr:uid="{FA33F9A4-6AA7-4D4C-B58B-B27F47770A9D}">
          <x14:formula1>
            <xm:f>Datos!$G$5:$G$8</xm:f>
          </x14:formula1>
          <xm:sqref>K11:K22</xm:sqref>
        </x14:dataValidation>
        <x14:dataValidation type="list" allowBlank="1" showInputMessage="1" showErrorMessage="1" xr:uid="{E47C9367-C1F1-4290-A438-02A1785A08AF}">
          <x14:formula1>
            <xm:f>Probabilidad!$D$5:$D$9</xm:f>
          </x14:formula1>
          <xm:sqref>N11:N22</xm:sqref>
        </x14:dataValidation>
        <x14:dataValidation type="list" allowBlank="1" showInputMessage="1" showErrorMessage="1" xr:uid="{896ABD2F-083A-46CB-AD47-374838995224}">
          <x14:formula1>
            <xm:f>Impacto!$I$5:$I$9</xm:f>
          </x14:formula1>
          <xm:sqref>Q11:T22</xm:sqref>
        </x14:dataValidation>
        <x14:dataValidation type="list" allowBlank="1" showInputMessage="1" showErrorMessage="1" xr:uid="{333992FC-B828-4D33-A0D2-73F229D228ED}">
          <x14:formula1>
            <xm:f>Datos!$J$5:$J$7</xm:f>
          </x14:formula1>
          <xm:sqref>AC11:AC22</xm:sqref>
        </x14:dataValidation>
        <x14:dataValidation type="list" allowBlank="1" showInputMessage="1" showErrorMessage="1" xr:uid="{1D7539A9-94FC-4A5F-984A-30D57A92BDA5}">
          <x14:formula1>
            <xm:f>Datos!$K$5:$K$6</xm:f>
          </x14:formula1>
          <xm:sqref>AD11:AD22</xm:sqref>
        </x14:dataValidation>
        <x14:dataValidation type="list" allowBlank="1" showInputMessage="1" showErrorMessage="1" xr:uid="{543D39DC-234E-4660-8FD3-930378CF6AA5}">
          <x14:formula1>
            <xm:f>Datos!$L$5:$L$6</xm:f>
          </x14:formula1>
          <xm:sqref>AF11:AF22</xm:sqref>
        </x14:dataValidation>
        <x14:dataValidation type="list" allowBlank="1" showInputMessage="1" showErrorMessage="1" xr:uid="{E6BF2308-A213-4E4C-95BE-78A9070B586D}">
          <x14:formula1>
            <xm:f>Datos!$M$5:$M$6</xm:f>
          </x14:formula1>
          <xm:sqref>AG11:AG22</xm:sqref>
        </x14:dataValidation>
        <x14:dataValidation type="list" allowBlank="1" showInputMessage="1" showErrorMessage="1" xr:uid="{94669C02-9E9C-4C11-B18C-382FC918F75A}">
          <x14:formula1>
            <xm:f>Datos!$N$5:$N$6</xm:f>
          </x14:formula1>
          <xm:sqref>AH11:AH22</xm:sqref>
        </x14:dataValidation>
        <x14:dataValidation type="list" allowBlank="1" showInputMessage="1" showErrorMessage="1" xr:uid="{3DFE4CC5-D95E-4C0F-AA14-6035E55D5217}">
          <x14:formula1>
            <xm:f>Datos!$O$5:$O$7</xm:f>
          </x14:formula1>
          <xm:sqref>AQ11:AQ22</xm:sqref>
        </x14:dataValidation>
        <x14:dataValidation type="list" allowBlank="1" showInputMessage="1" showErrorMessage="1" xr:uid="{41A92DF9-9948-4BB4-8630-A34324B9F491}">
          <x14:formula1>
            <xm:f>Datos!$P$5:$P$6</xm:f>
          </x14:formula1>
          <xm:sqref>AW11:AW13 AW15:AW17 AW19:AW20 AW22</xm:sqref>
        </x14:dataValidation>
        <x14:dataValidation type="list" allowBlank="1" showInputMessage="1" showErrorMessage="1" xr:uid="{CF4E6E03-B01C-4894-A35D-3398EA563344}">
          <x14:formula1>
            <xm:f>Datos!$H$5:$H$10</xm:f>
          </x14:formula1>
          <xm:sqref>L11:L22</xm:sqref>
        </x14:dataValidation>
        <x14:dataValidation type="list" allowBlank="1" showInputMessage="1" showErrorMessage="1" xr:uid="{7F2268EA-3705-4FC9-8F08-C987E14CFD9C}">
          <x14:formula1>
            <xm:f>Datos!$I$5:$I$12</xm:f>
          </x14:formula1>
          <xm:sqref>M11:M22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913D-89A6-4CB8-B3B6-A726892AF2BD}">
  <dimension ref="B2:P74"/>
  <sheetViews>
    <sheetView topLeftCell="H2" zoomScale="80" zoomScaleNormal="80" workbookViewId="0">
      <selection activeCell="H10" sqref="H10"/>
    </sheetView>
  </sheetViews>
  <sheetFormatPr baseColWidth="10" defaultColWidth="11.42578125" defaultRowHeight="15" x14ac:dyDescent="0.25"/>
  <cols>
    <col min="1" max="1" width="11.42578125" style="43"/>
    <col min="2" max="2" width="36" style="43" customWidth="1"/>
    <col min="3" max="3" width="34.7109375" style="45" bestFit="1" customWidth="1"/>
    <col min="4" max="4" width="28.28515625" style="43" customWidth="1"/>
    <col min="5" max="5" width="20.140625" style="43" bestFit="1" customWidth="1"/>
    <col min="6" max="6" width="33.5703125" style="43" bestFit="1" customWidth="1"/>
    <col min="7" max="7" width="21.85546875" style="43" customWidth="1"/>
    <col min="8" max="8" width="36.7109375" style="43" bestFit="1" customWidth="1"/>
    <col min="9" max="9" width="36.7109375" style="43" customWidth="1"/>
    <col min="10" max="10" width="18.7109375" style="43" customWidth="1"/>
    <col min="11" max="11" width="32.28515625" style="43" customWidth="1"/>
    <col min="12" max="12" width="17.42578125" style="43" customWidth="1"/>
    <col min="14" max="14" width="18.5703125" customWidth="1"/>
    <col min="15" max="15" width="22.7109375" style="43" customWidth="1"/>
    <col min="16" max="16384" width="11.42578125" style="43"/>
  </cols>
  <sheetData>
    <row r="2" spans="2:16" s="21" customFormat="1" ht="54.75" customHeight="1" x14ac:dyDescent="0.25">
      <c r="B2" s="239" t="s">
        <v>196</v>
      </c>
      <c r="C2" s="240"/>
      <c r="D2" s="240"/>
      <c r="E2" s="240"/>
      <c r="F2" s="240"/>
      <c r="G2" s="240"/>
      <c r="H2" s="240"/>
      <c r="I2" s="240"/>
      <c r="J2" s="241" t="s">
        <v>5</v>
      </c>
      <c r="K2" s="241"/>
      <c r="L2" s="241"/>
      <c r="M2" s="241"/>
      <c r="N2" s="241"/>
      <c r="O2" s="39" t="s">
        <v>6</v>
      </c>
      <c r="P2" s="40" t="s">
        <v>7</v>
      </c>
    </row>
    <row r="3" spans="2:16" s="21" customFormat="1" ht="12.75" x14ac:dyDescent="0.25">
      <c r="B3" s="213" t="s">
        <v>8</v>
      </c>
      <c r="C3" s="242" t="s">
        <v>9</v>
      </c>
      <c r="D3" s="213" t="s">
        <v>14</v>
      </c>
      <c r="E3" s="213" t="s">
        <v>15</v>
      </c>
      <c r="F3" s="213" t="s">
        <v>16</v>
      </c>
      <c r="G3" s="213" t="s">
        <v>17</v>
      </c>
      <c r="H3" s="213" t="s">
        <v>197</v>
      </c>
      <c r="I3" s="213" t="s">
        <v>198</v>
      </c>
      <c r="J3" s="245" t="s">
        <v>26</v>
      </c>
      <c r="K3" s="246"/>
      <c r="L3" s="246"/>
      <c r="M3" s="246"/>
      <c r="N3" s="247"/>
      <c r="O3" s="248" t="s">
        <v>30</v>
      </c>
      <c r="P3" s="249" t="s">
        <v>35</v>
      </c>
    </row>
    <row r="4" spans="2:16" s="21" customFormat="1" ht="12.75" x14ac:dyDescent="0.25">
      <c r="B4" s="161"/>
      <c r="C4" s="243"/>
      <c r="D4" s="161"/>
      <c r="E4" s="161"/>
      <c r="F4" s="161"/>
      <c r="G4" s="161"/>
      <c r="H4" s="161"/>
      <c r="I4" s="244"/>
      <c r="J4" s="41" t="s">
        <v>40</v>
      </c>
      <c r="K4" s="41" t="s">
        <v>41</v>
      </c>
      <c r="L4" s="41" t="s">
        <v>103</v>
      </c>
      <c r="M4" s="41" t="s">
        <v>44</v>
      </c>
      <c r="N4" s="41" t="s">
        <v>45</v>
      </c>
      <c r="O4" s="178"/>
      <c r="P4" s="250"/>
    </row>
    <row r="5" spans="2:16" ht="51" customHeight="1" x14ac:dyDescent="0.25">
      <c r="B5" s="251" t="s">
        <v>109</v>
      </c>
      <c r="C5" s="29" t="s">
        <v>199</v>
      </c>
      <c r="D5" s="140" t="s">
        <v>200</v>
      </c>
      <c r="E5" s="140" t="s">
        <v>201</v>
      </c>
      <c r="F5" s="140" t="s">
        <v>202</v>
      </c>
      <c r="G5" s="42" t="s">
        <v>203</v>
      </c>
      <c r="H5" s="140" t="s">
        <v>204</v>
      </c>
      <c r="I5" s="29" t="s">
        <v>98</v>
      </c>
      <c r="J5" s="24" t="s">
        <v>101</v>
      </c>
      <c r="K5" s="24" t="s">
        <v>205</v>
      </c>
      <c r="L5" s="24" t="s">
        <v>103</v>
      </c>
      <c r="M5" s="24" t="s">
        <v>104</v>
      </c>
      <c r="N5" s="24" t="s">
        <v>105</v>
      </c>
      <c r="O5" s="24" t="s">
        <v>107</v>
      </c>
      <c r="P5" s="24" t="s">
        <v>108</v>
      </c>
    </row>
    <row r="6" spans="2:16" ht="30" x14ac:dyDescent="0.25">
      <c r="B6" s="251"/>
      <c r="C6" s="29" t="s">
        <v>110</v>
      </c>
      <c r="D6" s="140" t="s">
        <v>206</v>
      </c>
      <c r="E6" s="140" t="s">
        <v>207</v>
      </c>
      <c r="F6" s="140" t="s">
        <v>208</v>
      </c>
      <c r="G6" s="42" t="s">
        <v>209</v>
      </c>
      <c r="H6" s="140" t="s">
        <v>210</v>
      </c>
      <c r="I6" s="29" t="s">
        <v>211</v>
      </c>
      <c r="J6" s="24" t="s">
        <v>212</v>
      </c>
      <c r="K6" s="24" t="s">
        <v>102</v>
      </c>
      <c r="L6" s="24" t="s">
        <v>180</v>
      </c>
      <c r="M6" s="24" t="s">
        <v>119</v>
      </c>
      <c r="N6" s="24" t="s">
        <v>213</v>
      </c>
      <c r="O6" s="24" t="s">
        <v>121</v>
      </c>
      <c r="P6" s="24" t="s">
        <v>214</v>
      </c>
    </row>
    <row r="7" spans="2:16" x14ac:dyDescent="0.25">
      <c r="B7" s="140" t="s">
        <v>122</v>
      </c>
      <c r="C7" s="29" t="s">
        <v>122</v>
      </c>
      <c r="D7" s="140" t="s">
        <v>215</v>
      </c>
      <c r="E7" s="140" t="s">
        <v>216</v>
      </c>
      <c r="F7" s="140" t="s">
        <v>217</v>
      </c>
      <c r="G7" s="42" t="s">
        <v>218</v>
      </c>
      <c r="H7" s="140" t="s">
        <v>219</v>
      </c>
      <c r="I7" s="29" t="s">
        <v>144</v>
      </c>
      <c r="J7" s="24" t="s">
        <v>220</v>
      </c>
      <c r="K7" s="26"/>
      <c r="L7" s="26"/>
      <c r="O7" s="24" t="s">
        <v>221</v>
      </c>
    </row>
    <row r="8" spans="2:16" ht="75" x14ac:dyDescent="0.25">
      <c r="B8" s="251" t="s">
        <v>222</v>
      </c>
      <c r="C8" s="29" t="s">
        <v>223</v>
      </c>
      <c r="D8" s="140" t="s">
        <v>93</v>
      </c>
      <c r="E8" s="140" t="s">
        <v>224</v>
      </c>
      <c r="F8" s="140" t="s">
        <v>225</v>
      </c>
      <c r="G8" s="42" t="s">
        <v>96</v>
      </c>
      <c r="H8" s="140" t="s">
        <v>226</v>
      </c>
      <c r="I8" s="29" t="s">
        <v>227</v>
      </c>
      <c r="J8" s="4"/>
      <c r="K8" s="26"/>
      <c r="L8" s="26"/>
    </row>
    <row r="9" spans="2:16" ht="30" x14ac:dyDescent="0.25">
      <c r="B9" s="251"/>
      <c r="C9" s="29" t="s">
        <v>228</v>
      </c>
      <c r="D9" s="43" t="s">
        <v>229</v>
      </c>
      <c r="E9" s="140" t="s">
        <v>230</v>
      </c>
      <c r="F9" s="140" t="s">
        <v>114</v>
      </c>
      <c r="H9" s="140" t="s">
        <v>143</v>
      </c>
      <c r="I9" s="29" t="s">
        <v>231</v>
      </c>
      <c r="J9" s="26"/>
      <c r="L9" s="26"/>
    </row>
    <row r="10" spans="2:16" ht="45" x14ac:dyDescent="0.25">
      <c r="B10" s="251"/>
      <c r="C10" s="29" t="s">
        <v>232</v>
      </c>
      <c r="D10" s="140" t="s">
        <v>233</v>
      </c>
      <c r="E10" s="140" t="s">
        <v>234</v>
      </c>
      <c r="F10" s="140" t="s">
        <v>235</v>
      </c>
      <c r="H10" s="140" t="s">
        <v>115</v>
      </c>
      <c r="I10" s="29" t="s">
        <v>116</v>
      </c>
    </row>
    <row r="11" spans="2:16" ht="45" x14ac:dyDescent="0.25">
      <c r="B11" s="140" t="s">
        <v>131</v>
      </c>
      <c r="C11" s="29" t="s">
        <v>131</v>
      </c>
      <c r="D11" s="140" t="s">
        <v>236</v>
      </c>
      <c r="E11" s="140" t="s">
        <v>94</v>
      </c>
      <c r="F11" s="140" t="s">
        <v>237</v>
      </c>
      <c r="I11" s="140" t="s">
        <v>127</v>
      </c>
    </row>
    <row r="12" spans="2:16" ht="30" x14ac:dyDescent="0.25">
      <c r="B12" s="251" t="s">
        <v>238</v>
      </c>
      <c r="C12" s="29" t="s">
        <v>238</v>
      </c>
      <c r="D12" s="140" t="s">
        <v>239</v>
      </c>
      <c r="F12" s="140" t="s">
        <v>240</v>
      </c>
      <c r="I12" s="140" t="s">
        <v>171</v>
      </c>
    </row>
    <row r="13" spans="2:16" x14ac:dyDescent="0.25">
      <c r="B13" s="251"/>
      <c r="C13" s="29" t="s">
        <v>241</v>
      </c>
      <c r="D13" s="140" t="s">
        <v>242</v>
      </c>
      <c r="F13" s="140" t="s">
        <v>243</v>
      </c>
    </row>
    <row r="14" spans="2:16" ht="44.25" customHeight="1" x14ac:dyDescent="0.25">
      <c r="B14" s="251"/>
      <c r="C14" s="29" t="s">
        <v>244</v>
      </c>
      <c r="D14" s="140" t="s">
        <v>245</v>
      </c>
      <c r="F14" s="140" t="s">
        <v>95</v>
      </c>
    </row>
    <row r="15" spans="2:16" ht="58.5" customHeight="1" x14ac:dyDescent="0.25">
      <c r="B15" s="140" t="s">
        <v>246</v>
      </c>
      <c r="C15" s="29" t="s">
        <v>246</v>
      </c>
      <c r="D15" s="140" t="s">
        <v>247</v>
      </c>
    </row>
    <row r="16" spans="2:16" ht="70.5" customHeight="1" x14ac:dyDescent="0.25">
      <c r="B16" s="251" t="s">
        <v>248</v>
      </c>
      <c r="C16" s="29" t="s">
        <v>248</v>
      </c>
      <c r="D16" s="140" t="s">
        <v>249</v>
      </c>
      <c r="K16" s="44"/>
    </row>
    <row r="17" spans="2:3" x14ac:dyDescent="0.25">
      <c r="B17" s="251"/>
      <c r="C17" s="29" t="s">
        <v>250</v>
      </c>
    </row>
    <row r="18" spans="2:3" x14ac:dyDescent="0.25">
      <c r="B18" s="251" t="s">
        <v>251</v>
      </c>
      <c r="C18" s="29" t="s">
        <v>251</v>
      </c>
    </row>
    <row r="19" spans="2:3" x14ac:dyDescent="0.25">
      <c r="B19" s="251"/>
      <c r="C19" s="29" t="s">
        <v>252</v>
      </c>
    </row>
    <row r="20" spans="2:3" x14ac:dyDescent="0.25">
      <c r="B20" s="251"/>
      <c r="C20" s="29" t="s">
        <v>253</v>
      </c>
    </row>
    <row r="21" spans="2:3" ht="30" x14ac:dyDescent="0.25">
      <c r="B21" s="251"/>
      <c r="C21" s="29" t="s">
        <v>254</v>
      </c>
    </row>
    <row r="22" spans="2:3" ht="30" x14ac:dyDescent="0.25">
      <c r="B22" s="251"/>
      <c r="C22" s="29" t="s">
        <v>255</v>
      </c>
    </row>
    <row r="23" spans="2:3" ht="45" x14ac:dyDescent="0.25">
      <c r="B23" s="251"/>
      <c r="C23" s="29" t="s">
        <v>256</v>
      </c>
    </row>
    <row r="24" spans="2:3" ht="30" x14ac:dyDescent="0.25">
      <c r="B24" s="251"/>
      <c r="C24" s="29" t="s">
        <v>257</v>
      </c>
    </row>
    <row r="25" spans="2:3" ht="45" x14ac:dyDescent="0.25">
      <c r="B25" s="251"/>
      <c r="C25" s="29" t="s">
        <v>258</v>
      </c>
    </row>
    <row r="26" spans="2:3" ht="30" x14ac:dyDescent="0.25">
      <c r="B26" s="251"/>
      <c r="C26" s="29" t="s">
        <v>259</v>
      </c>
    </row>
    <row r="27" spans="2:3" ht="30" x14ac:dyDescent="0.25">
      <c r="B27" s="251"/>
      <c r="C27" s="29" t="s">
        <v>260</v>
      </c>
    </row>
    <row r="28" spans="2:3" ht="30" x14ac:dyDescent="0.25">
      <c r="B28" s="251"/>
      <c r="C28" s="29" t="s">
        <v>261</v>
      </c>
    </row>
    <row r="29" spans="2:3" x14ac:dyDescent="0.25">
      <c r="B29" s="251"/>
      <c r="C29" s="29" t="s">
        <v>262</v>
      </c>
    </row>
    <row r="30" spans="2:3" x14ac:dyDescent="0.25">
      <c r="B30" s="251"/>
      <c r="C30" s="29" t="s">
        <v>263</v>
      </c>
    </row>
    <row r="31" spans="2:3" x14ac:dyDescent="0.25">
      <c r="B31" s="251"/>
      <c r="C31" s="29" t="s">
        <v>264</v>
      </c>
    </row>
    <row r="32" spans="2:3" x14ac:dyDescent="0.25">
      <c r="B32" s="251"/>
      <c r="C32" s="29" t="s">
        <v>265</v>
      </c>
    </row>
    <row r="33" spans="2:3" x14ac:dyDescent="0.25">
      <c r="B33" s="251" t="s">
        <v>266</v>
      </c>
      <c r="C33" s="29" t="s">
        <v>266</v>
      </c>
    </row>
    <row r="34" spans="2:3" x14ac:dyDescent="0.25">
      <c r="B34" s="251"/>
      <c r="C34" s="29" t="s">
        <v>267</v>
      </c>
    </row>
    <row r="35" spans="2:3" x14ac:dyDescent="0.25">
      <c r="B35" s="251"/>
      <c r="C35" s="29" t="s">
        <v>268</v>
      </c>
    </row>
    <row r="36" spans="2:3" x14ac:dyDescent="0.25">
      <c r="B36" s="251"/>
      <c r="C36" s="29" t="s">
        <v>269</v>
      </c>
    </row>
    <row r="37" spans="2:3" x14ac:dyDescent="0.25">
      <c r="B37" s="251"/>
      <c r="C37" s="29" t="s">
        <v>270</v>
      </c>
    </row>
    <row r="38" spans="2:3" x14ac:dyDescent="0.25">
      <c r="B38" s="251"/>
      <c r="C38" s="29" t="s">
        <v>271</v>
      </c>
    </row>
    <row r="39" spans="2:3" x14ac:dyDescent="0.25">
      <c r="B39" s="140" t="s">
        <v>272</v>
      </c>
      <c r="C39" s="29" t="s">
        <v>272</v>
      </c>
    </row>
    <row r="40" spans="2:3" x14ac:dyDescent="0.25">
      <c r="B40" s="251" t="s">
        <v>273</v>
      </c>
      <c r="C40" s="29" t="s">
        <v>274</v>
      </c>
    </row>
    <row r="41" spans="2:3" x14ac:dyDescent="0.25">
      <c r="B41" s="251"/>
      <c r="C41" s="29" t="s">
        <v>275</v>
      </c>
    </row>
    <row r="42" spans="2:3" x14ac:dyDescent="0.25">
      <c r="B42" s="251"/>
      <c r="C42" s="29" t="s">
        <v>276</v>
      </c>
    </row>
    <row r="43" spans="2:3" x14ac:dyDescent="0.25">
      <c r="B43" s="251"/>
      <c r="C43" s="29" t="s">
        <v>277</v>
      </c>
    </row>
    <row r="44" spans="2:3" x14ac:dyDescent="0.25">
      <c r="B44" s="251" t="s">
        <v>137</v>
      </c>
      <c r="C44" s="29" t="s">
        <v>138</v>
      </c>
    </row>
    <row r="45" spans="2:3" x14ac:dyDescent="0.25">
      <c r="B45" s="251"/>
      <c r="C45" s="29" t="s">
        <v>278</v>
      </c>
    </row>
    <row r="46" spans="2:3" ht="30" x14ac:dyDescent="0.25">
      <c r="B46" s="251"/>
      <c r="C46" s="29" t="s">
        <v>279</v>
      </c>
    </row>
    <row r="47" spans="2:3" x14ac:dyDescent="0.25">
      <c r="B47" s="251" t="s">
        <v>280</v>
      </c>
      <c r="C47" s="29" t="s">
        <v>281</v>
      </c>
    </row>
    <row r="48" spans="2:3" x14ac:dyDescent="0.25">
      <c r="B48" s="251"/>
      <c r="C48" s="29" t="s">
        <v>282</v>
      </c>
    </row>
    <row r="49" spans="2:3" ht="30" x14ac:dyDescent="0.25">
      <c r="B49" s="251"/>
      <c r="C49" s="29" t="s">
        <v>283</v>
      </c>
    </row>
    <row r="50" spans="2:3" ht="45" x14ac:dyDescent="0.25">
      <c r="B50" s="251"/>
      <c r="C50" s="29" t="s">
        <v>284</v>
      </c>
    </row>
    <row r="51" spans="2:3" ht="60" x14ac:dyDescent="0.25">
      <c r="B51" s="251"/>
      <c r="C51" s="29" t="s">
        <v>285</v>
      </c>
    </row>
    <row r="52" spans="2:3" ht="45" x14ac:dyDescent="0.25">
      <c r="B52" s="251"/>
      <c r="C52" s="29" t="s">
        <v>286</v>
      </c>
    </row>
    <row r="53" spans="2:3" ht="45" x14ac:dyDescent="0.25">
      <c r="B53" s="251"/>
      <c r="C53" s="29" t="s">
        <v>287</v>
      </c>
    </row>
    <row r="54" spans="2:3" ht="45" x14ac:dyDescent="0.25">
      <c r="B54" s="251"/>
      <c r="C54" s="29" t="s">
        <v>288</v>
      </c>
    </row>
    <row r="55" spans="2:3" ht="45" x14ac:dyDescent="0.25">
      <c r="B55" s="251"/>
      <c r="C55" s="29" t="s">
        <v>289</v>
      </c>
    </row>
    <row r="56" spans="2:3" x14ac:dyDescent="0.25">
      <c r="B56" s="140" t="s">
        <v>246</v>
      </c>
      <c r="C56" s="29" t="s">
        <v>246</v>
      </c>
    </row>
    <row r="57" spans="2:3" x14ac:dyDescent="0.25">
      <c r="B57" s="140" t="s">
        <v>290</v>
      </c>
      <c r="C57" s="29" t="s">
        <v>290</v>
      </c>
    </row>
    <row r="58" spans="2:3" x14ac:dyDescent="0.25">
      <c r="B58" s="252" t="s">
        <v>154</v>
      </c>
      <c r="C58" s="29" t="s">
        <v>155</v>
      </c>
    </row>
    <row r="59" spans="2:3" x14ac:dyDescent="0.25">
      <c r="B59" s="253"/>
      <c r="C59" s="29" t="s">
        <v>291</v>
      </c>
    </row>
    <row r="60" spans="2:3" x14ac:dyDescent="0.25">
      <c r="B60" s="140" t="s">
        <v>166</v>
      </c>
      <c r="C60" s="29" t="s">
        <v>166</v>
      </c>
    </row>
    <row r="61" spans="2:3" x14ac:dyDescent="0.25">
      <c r="B61" s="140" t="s">
        <v>174</v>
      </c>
      <c r="C61" s="29" t="s">
        <v>174</v>
      </c>
    </row>
    <row r="62" spans="2:3" x14ac:dyDescent="0.25">
      <c r="B62" s="140" t="s">
        <v>292</v>
      </c>
      <c r="C62" s="29" t="s">
        <v>292</v>
      </c>
    </row>
    <row r="63" spans="2:3" x14ac:dyDescent="0.25">
      <c r="B63" s="139"/>
      <c r="C63" s="29" t="s">
        <v>293</v>
      </c>
    </row>
    <row r="64" spans="2:3" x14ac:dyDescent="0.25">
      <c r="B64" s="252" t="s">
        <v>294</v>
      </c>
      <c r="C64" s="29" t="s">
        <v>295</v>
      </c>
    </row>
    <row r="65" spans="2:3" x14ac:dyDescent="0.25">
      <c r="B65" s="254"/>
      <c r="C65" s="29" t="s">
        <v>296</v>
      </c>
    </row>
    <row r="66" spans="2:3" x14ac:dyDescent="0.25">
      <c r="B66" s="140" t="s">
        <v>297</v>
      </c>
      <c r="C66" s="140" t="s">
        <v>297</v>
      </c>
    </row>
    <row r="67" spans="2:3" x14ac:dyDescent="0.25">
      <c r="B67" s="140" t="s">
        <v>298</v>
      </c>
      <c r="C67" s="140" t="s">
        <v>298</v>
      </c>
    </row>
    <row r="68" spans="2:3" x14ac:dyDescent="0.25">
      <c r="B68" s="140" t="s">
        <v>187</v>
      </c>
      <c r="C68" s="140" t="s">
        <v>187</v>
      </c>
    </row>
    <row r="69" spans="2:3" x14ac:dyDescent="0.25">
      <c r="B69" s="252" t="s">
        <v>87</v>
      </c>
      <c r="C69" s="29" t="s">
        <v>299</v>
      </c>
    </row>
    <row r="70" spans="2:3" x14ac:dyDescent="0.25">
      <c r="B70" s="253"/>
      <c r="C70" s="29" t="s">
        <v>300</v>
      </c>
    </row>
    <row r="71" spans="2:3" x14ac:dyDescent="0.25">
      <c r="B71" s="253"/>
      <c r="C71" s="29" t="s">
        <v>301</v>
      </c>
    </row>
    <row r="72" spans="2:3" x14ac:dyDescent="0.25">
      <c r="B72" s="253"/>
      <c r="C72" s="29" t="s">
        <v>88</v>
      </c>
    </row>
    <row r="73" spans="2:3" x14ac:dyDescent="0.25">
      <c r="B73" s="254"/>
      <c r="C73" s="29" t="s">
        <v>302</v>
      </c>
    </row>
    <row r="74" spans="2:3" x14ac:dyDescent="0.25">
      <c r="B74" s="140" t="s">
        <v>303</v>
      </c>
      <c r="C74" s="29" t="s">
        <v>303</v>
      </c>
    </row>
  </sheetData>
  <mergeCells count="25">
    <mergeCell ref="B58:B59"/>
    <mergeCell ref="B64:B65"/>
    <mergeCell ref="B69:B73"/>
    <mergeCell ref="B12:B14"/>
    <mergeCell ref="B16:B17"/>
    <mergeCell ref="B18:B32"/>
    <mergeCell ref="B33:B38"/>
    <mergeCell ref="B40:B43"/>
    <mergeCell ref="B44:B46"/>
    <mergeCell ref="O3:O4"/>
    <mergeCell ref="P3:P4"/>
    <mergeCell ref="B5:B6"/>
    <mergeCell ref="B8:B10"/>
    <mergeCell ref="B47:B55"/>
    <mergeCell ref="B2:I2"/>
    <mergeCell ref="J2:N2"/>
    <mergeCell ref="B3:B4"/>
    <mergeCell ref="C3:C4"/>
    <mergeCell ref="D3:D4"/>
    <mergeCell ref="E3:E4"/>
    <mergeCell ref="F3:F4"/>
    <mergeCell ref="G3:G4"/>
    <mergeCell ref="H3:H4"/>
    <mergeCell ref="I3:I4"/>
    <mergeCell ref="J3:N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BAA4-EB51-4D3F-A82E-F16EB07ED523}">
  <dimension ref="B1:J20"/>
  <sheetViews>
    <sheetView workbookViewId="0">
      <selection activeCell="L17" sqref="L17"/>
    </sheetView>
  </sheetViews>
  <sheetFormatPr baseColWidth="10" defaultColWidth="11.42578125" defaultRowHeight="15" x14ac:dyDescent="0.25"/>
  <cols>
    <col min="2" max="2" width="16.140625" customWidth="1"/>
    <col min="4" max="5" width="15.7109375" customWidth="1"/>
    <col min="6" max="6" width="24" customWidth="1"/>
    <col min="7" max="8" width="15.7109375" customWidth="1"/>
  </cols>
  <sheetData>
    <row r="1" spans="2:10" ht="15.75" thickBot="1" x14ac:dyDescent="0.3"/>
    <row r="2" spans="2:10" x14ac:dyDescent="0.25">
      <c r="B2" s="264" t="s">
        <v>304</v>
      </c>
      <c r="C2" s="89" t="s">
        <v>305</v>
      </c>
      <c r="D2" s="117"/>
      <c r="E2" s="126" t="s">
        <v>132</v>
      </c>
      <c r="F2" s="126" t="s">
        <v>306</v>
      </c>
      <c r="G2" s="123"/>
      <c r="H2" s="123"/>
      <c r="I2" s="258"/>
      <c r="J2" s="273" t="s">
        <v>307</v>
      </c>
    </row>
    <row r="3" spans="2:10" x14ac:dyDescent="0.25">
      <c r="B3" s="265"/>
      <c r="C3" s="110"/>
      <c r="D3" s="118"/>
      <c r="E3" s="121"/>
      <c r="F3" s="127" t="s">
        <v>308</v>
      </c>
      <c r="G3" s="124"/>
      <c r="H3" s="124"/>
      <c r="I3" s="258"/>
      <c r="J3" s="274"/>
    </row>
    <row r="4" spans="2:10" x14ac:dyDescent="0.25">
      <c r="B4" s="265"/>
      <c r="C4" s="110"/>
      <c r="D4" s="118"/>
      <c r="E4" s="121"/>
      <c r="F4" s="127" t="s">
        <v>309</v>
      </c>
      <c r="G4" s="124"/>
      <c r="H4" s="124"/>
      <c r="I4" s="258"/>
      <c r="J4" s="274"/>
    </row>
    <row r="5" spans="2:10" ht="15.75" thickBot="1" x14ac:dyDescent="0.3">
      <c r="B5" s="265"/>
      <c r="C5" s="90">
        <v>1</v>
      </c>
      <c r="D5" s="119"/>
      <c r="E5" s="122"/>
      <c r="F5" s="128" t="s">
        <v>310</v>
      </c>
      <c r="G5" s="125"/>
      <c r="H5" s="125"/>
      <c r="I5" s="258"/>
      <c r="J5" s="274"/>
    </row>
    <row r="6" spans="2:10" x14ac:dyDescent="0.25">
      <c r="B6" s="265"/>
      <c r="C6" s="91" t="s">
        <v>311</v>
      </c>
      <c r="D6" s="117"/>
      <c r="E6" s="117"/>
      <c r="F6" s="120"/>
      <c r="G6" s="120"/>
      <c r="H6" s="123"/>
      <c r="I6" s="258"/>
      <c r="J6" s="275" t="s">
        <v>312</v>
      </c>
    </row>
    <row r="7" spans="2:10" x14ac:dyDescent="0.25">
      <c r="B7" s="265"/>
      <c r="C7" s="91"/>
      <c r="D7" s="118"/>
      <c r="E7" s="118"/>
      <c r="F7" s="121"/>
      <c r="G7" s="121"/>
      <c r="H7" s="124"/>
      <c r="I7" s="258"/>
      <c r="J7" s="276"/>
    </row>
    <row r="8" spans="2:10" ht="15.75" thickBot="1" x14ac:dyDescent="0.3">
      <c r="B8" s="265"/>
      <c r="C8" s="92">
        <v>0.8</v>
      </c>
      <c r="D8" s="119"/>
      <c r="E8" s="119"/>
      <c r="F8" s="122"/>
      <c r="G8" s="122"/>
      <c r="H8" s="125"/>
      <c r="I8" s="258"/>
      <c r="J8" s="277"/>
    </row>
    <row r="9" spans="2:10" x14ac:dyDescent="0.25">
      <c r="B9" s="265"/>
      <c r="C9" s="91" t="s">
        <v>313</v>
      </c>
      <c r="D9" s="117"/>
      <c r="E9" s="117"/>
      <c r="F9" s="117"/>
      <c r="G9" s="120"/>
      <c r="H9" s="120"/>
      <c r="I9" s="258"/>
      <c r="J9" s="267" t="s">
        <v>314</v>
      </c>
    </row>
    <row r="10" spans="2:10" x14ac:dyDescent="0.25">
      <c r="B10" s="265"/>
      <c r="C10" s="91"/>
      <c r="D10" s="118"/>
      <c r="E10" s="118"/>
      <c r="F10" s="118"/>
      <c r="G10" s="121"/>
      <c r="H10" s="121"/>
      <c r="I10" s="258"/>
      <c r="J10" s="268"/>
    </row>
    <row r="11" spans="2:10" ht="15.75" thickBot="1" x14ac:dyDescent="0.3">
      <c r="B11" s="265"/>
      <c r="C11" s="92">
        <v>0.6</v>
      </c>
      <c r="D11" s="119"/>
      <c r="E11" s="119"/>
      <c r="F11" s="119"/>
      <c r="G11" s="122"/>
      <c r="H11" s="122"/>
      <c r="I11" s="258"/>
      <c r="J11" s="269"/>
    </row>
    <row r="12" spans="2:10" x14ac:dyDescent="0.25">
      <c r="B12" s="265"/>
      <c r="C12" s="91" t="s">
        <v>315</v>
      </c>
      <c r="D12" s="111"/>
      <c r="E12" s="114" t="s">
        <v>89</v>
      </c>
      <c r="F12" s="114" t="s">
        <v>182</v>
      </c>
      <c r="G12" s="117"/>
      <c r="H12" s="120"/>
      <c r="I12" s="258"/>
      <c r="J12" s="270" t="s">
        <v>316</v>
      </c>
    </row>
    <row r="13" spans="2:10" x14ac:dyDescent="0.25">
      <c r="B13" s="265"/>
      <c r="C13" s="91"/>
      <c r="D13" s="112"/>
      <c r="E13" s="118"/>
      <c r="F13" s="118"/>
      <c r="G13" s="118"/>
      <c r="H13" s="121"/>
      <c r="I13" s="258"/>
      <c r="J13" s="271"/>
    </row>
    <row r="14" spans="2:10" ht="15.75" thickBot="1" x14ac:dyDescent="0.3">
      <c r="B14" s="265"/>
      <c r="C14" s="92">
        <v>0.4</v>
      </c>
      <c r="D14" s="113"/>
      <c r="E14" s="119"/>
      <c r="F14" s="119"/>
      <c r="G14" s="119"/>
      <c r="H14" s="122"/>
      <c r="I14" s="258"/>
      <c r="J14" s="272"/>
    </row>
    <row r="15" spans="2:10" x14ac:dyDescent="0.25">
      <c r="B15" s="265"/>
      <c r="C15" s="91" t="s">
        <v>317</v>
      </c>
      <c r="D15" s="111"/>
      <c r="E15" s="111"/>
      <c r="F15" s="114" t="s">
        <v>111</v>
      </c>
      <c r="G15" s="117"/>
      <c r="H15" s="117"/>
      <c r="I15" s="256"/>
      <c r="J15" s="255"/>
    </row>
    <row r="16" spans="2:10" x14ac:dyDescent="0.25">
      <c r="B16" s="265"/>
      <c r="C16" s="91"/>
      <c r="D16" s="112"/>
      <c r="E16" s="112"/>
      <c r="F16" s="115"/>
      <c r="G16" s="118"/>
      <c r="H16" s="118"/>
      <c r="I16" s="256"/>
      <c r="J16" s="256"/>
    </row>
    <row r="17" spans="2:10" ht="15.75" thickBot="1" x14ac:dyDescent="0.3">
      <c r="B17" s="266"/>
      <c r="C17" s="92">
        <v>0.2</v>
      </c>
      <c r="D17" s="113"/>
      <c r="E17" s="113"/>
      <c r="F17" s="116"/>
      <c r="G17" s="119"/>
      <c r="H17" s="119"/>
      <c r="I17" s="256"/>
      <c r="J17" s="256"/>
    </row>
    <row r="18" spans="2:10" x14ac:dyDescent="0.25">
      <c r="B18" s="255"/>
      <c r="C18" s="257"/>
      <c r="D18" s="91" t="s">
        <v>318</v>
      </c>
      <c r="E18" s="91" t="s">
        <v>319</v>
      </c>
      <c r="F18" s="91" t="s">
        <v>320</v>
      </c>
      <c r="G18" s="91" t="s">
        <v>321</v>
      </c>
      <c r="H18" s="91" t="s">
        <v>322</v>
      </c>
      <c r="I18" s="259"/>
      <c r="J18" s="260"/>
    </row>
    <row r="19" spans="2:10" ht="15.75" thickBot="1" x14ac:dyDescent="0.3">
      <c r="B19" s="256"/>
      <c r="C19" s="258"/>
      <c r="D19" s="92">
        <v>0.2</v>
      </c>
      <c r="E19" s="92">
        <v>0.4</v>
      </c>
      <c r="F19" s="92">
        <v>0.6</v>
      </c>
      <c r="G19" s="92">
        <v>0.8</v>
      </c>
      <c r="H19" s="92">
        <v>1</v>
      </c>
      <c r="I19" s="259"/>
      <c r="J19" s="260"/>
    </row>
    <row r="20" spans="2:10" ht="15.75" thickBot="1" x14ac:dyDescent="0.3">
      <c r="D20" s="261" t="s">
        <v>323</v>
      </c>
      <c r="E20" s="262"/>
      <c r="F20" s="262"/>
      <c r="G20" s="262"/>
      <c r="H20" s="263"/>
    </row>
  </sheetData>
  <mergeCells count="15">
    <mergeCell ref="J15:J17"/>
    <mergeCell ref="B18:C19"/>
    <mergeCell ref="I18:I19"/>
    <mergeCell ref="J18:J19"/>
    <mergeCell ref="D20:H20"/>
    <mergeCell ref="I15:I17"/>
    <mergeCell ref="B2:B17"/>
    <mergeCell ref="I9:I11"/>
    <mergeCell ref="J9:J11"/>
    <mergeCell ref="I12:I14"/>
    <mergeCell ref="J12:J14"/>
    <mergeCell ref="I2:I5"/>
    <mergeCell ref="J2:J5"/>
    <mergeCell ref="I6:I8"/>
    <mergeCell ref="J6: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7820-B7FE-467D-8A7F-CE1D5083B8BA}">
  <dimension ref="B1:J19"/>
  <sheetViews>
    <sheetView workbookViewId="0">
      <selection activeCell="L14" sqref="L14:L15"/>
    </sheetView>
  </sheetViews>
  <sheetFormatPr baseColWidth="10" defaultColWidth="11.42578125" defaultRowHeight="15" x14ac:dyDescent="0.25"/>
  <cols>
    <col min="2" max="2" width="16.140625" customWidth="1"/>
    <col min="4" max="5" width="15.7109375" customWidth="1"/>
    <col min="6" max="6" width="20.5703125" customWidth="1"/>
    <col min="7" max="8" width="15.7109375" customWidth="1"/>
  </cols>
  <sheetData>
    <row r="1" spans="2:10" ht="15.75" thickBot="1" x14ac:dyDescent="0.3"/>
    <row r="2" spans="2:10" x14ac:dyDescent="0.25">
      <c r="B2" s="264" t="s">
        <v>304</v>
      </c>
      <c r="C2" s="89" t="s">
        <v>305</v>
      </c>
      <c r="D2" s="117"/>
      <c r="E2" s="120"/>
      <c r="F2" s="120"/>
      <c r="G2" s="123"/>
      <c r="H2" s="123"/>
      <c r="I2" s="258"/>
      <c r="J2" s="273" t="s">
        <v>307</v>
      </c>
    </row>
    <row r="3" spans="2:10" x14ac:dyDescent="0.25">
      <c r="B3" s="265"/>
      <c r="C3" s="110"/>
      <c r="D3" s="115"/>
      <c r="E3" s="127"/>
      <c r="F3" s="127"/>
      <c r="G3" s="129"/>
      <c r="H3" s="129"/>
      <c r="I3" s="258"/>
      <c r="J3" s="274"/>
    </row>
    <row r="4" spans="2:10" ht="15.75" thickBot="1" x14ac:dyDescent="0.3">
      <c r="B4" s="265"/>
      <c r="C4" s="90">
        <v>1</v>
      </c>
      <c r="D4" s="116"/>
      <c r="E4" s="128"/>
      <c r="F4" s="128"/>
      <c r="G4" s="130"/>
      <c r="H4" s="130"/>
      <c r="I4" s="258"/>
      <c r="J4" s="274"/>
    </row>
    <row r="5" spans="2:10" x14ac:dyDescent="0.25">
      <c r="B5" s="265"/>
      <c r="C5" s="91" t="s">
        <v>311</v>
      </c>
      <c r="D5" s="114"/>
      <c r="E5" s="114"/>
      <c r="F5" s="126"/>
      <c r="G5" s="126"/>
      <c r="H5" s="131"/>
      <c r="I5" s="258"/>
      <c r="J5" s="275" t="s">
        <v>312</v>
      </c>
    </row>
    <row r="6" spans="2:10" x14ac:dyDescent="0.25">
      <c r="B6" s="265"/>
      <c r="C6" s="91"/>
      <c r="D6" s="115"/>
      <c r="E6" s="115"/>
      <c r="F6" s="127"/>
      <c r="G6" s="127"/>
      <c r="H6" s="129"/>
      <c r="I6" s="258"/>
      <c r="J6" s="276"/>
    </row>
    <row r="7" spans="2:10" ht="15.75" thickBot="1" x14ac:dyDescent="0.3">
      <c r="B7" s="265"/>
      <c r="C7" s="92">
        <v>0.8</v>
      </c>
      <c r="D7" s="116"/>
      <c r="E7" s="116"/>
      <c r="F7" s="128"/>
      <c r="G7" s="128"/>
      <c r="H7" s="130"/>
      <c r="I7" s="258"/>
      <c r="J7" s="277"/>
    </row>
    <row r="8" spans="2:10" x14ac:dyDescent="0.25">
      <c r="B8" s="265"/>
      <c r="C8" s="91" t="s">
        <v>313</v>
      </c>
      <c r="D8" s="114"/>
      <c r="E8" s="114" t="s">
        <v>132</v>
      </c>
      <c r="F8" s="114" t="s">
        <v>324</v>
      </c>
      <c r="G8" s="126"/>
      <c r="H8" s="126"/>
      <c r="I8" s="258"/>
      <c r="J8" s="267" t="s">
        <v>314</v>
      </c>
    </row>
    <row r="9" spans="2:10" x14ac:dyDescent="0.25">
      <c r="B9" s="265"/>
      <c r="C9" s="91"/>
      <c r="D9" s="115"/>
      <c r="E9" s="115"/>
      <c r="F9" s="115" t="s">
        <v>325</v>
      </c>
      <c r="G9" s="127"/>
      <c r="H9" s="127"/>
      <c r="I9" s="258"/>
      <c r="J9" s="268"/>
    </row>
    <row r="10" spans="2:10" ht="15.75" thickBot="1" x14ac:dyDescent="0.3">
      <c r="B10" s="265"/>
      <c r="C10" s="92">
        <v>0.6</v>
      </c>
      <c r="D10" s="116"/>
      <c r="E10" s="116"/>
      <c r="F10" s="116" t="s">
        <v>156</v>
      </c>
      <c r="G10" s="128"/>
      <c r="H10" s="128"/>
      <c r="I10" s="258"/>
      <c r="J10" s="269"/>
    </row>
    <row r="11" spans="2:10" x14ac:dyDescent="0.25">
      <c r="B11" s="265"/>
      <c r="C11" s="91" t="s">
        <v>315</v>
      </c>
      <c r="D11" s="132"/>
      <c r="E11" s="114" t="s">
        <v>89</v>
      </c>
      <c r="F11" s="114" t="s">
        <v>182</v>
      </c>
      <c r="G11" s="114"/>
      <c r="H11" s="126"/>
      <c r="I11" s="258"/>
      <c r="J11" s="270" t="s">
        <v>316</v>
      </c>
    </row>
    <row r="12" spans="2:10" x14ac:dyDescent="0.25">
      <c r="B12" s="265"/>
      <c r="C12" s="91"/>
      <c r="D12" s="133"/>
      <c r="E12" s="115"/>
      <c r="F12" s="115"/>
      <c r="G12" s="115"/>
      <c r="H12" s="127"/>
      <c r="I12" s="258"/>
      <c r="J12" s="271"/>
    </row>
    <row r="13" spans="2:10" ht="15.75" thickBot="1" x14ac:dyDescent="0.3">
      <c r="B13" s="265"/>
      <c r="C13" s="92">
        <v>0.4</v>
      </c>
      <c r="D13" s="134"/>
      <c r="E13" s="116"/>
      <c r="F13" s="116"/>
      <c r="G13" s="116"/>
      <c r="H13" s="128"/>
      <c r="I13" s="258"/>
      <c r="J13" s="272"/>
    </row>
    <row r="14" spans="2:10" x14ac:dyDescent="0.25">
      <c r="B14" s="265"/>
      <c r="C14" s="91" t="s">
        <v>317</v>
      </c>
      <c r="D14" s="132"/>
      <c r="E14" s="132"/>
      <c r="F14" s="114" t="s">
        <v>111</v>
      </c>
      <c r="G14" s="114"/>
      <c r="H14" s="114"/>
      <c r="I14" s="256"/>
      <c r="J14" s="255"/>
    </row>
    <row r="15" spans="2:10" x14ac:dyDescent="0.25">
      <c r="B15" s="265"/>
      <c r="C15" s="91"/>
      <c r="D15" s="133"/>
      <c r="E15" s="133"/>
      <c r="F15" s="115"/>
      <c r="G15" s="115"/>
      <c r="H15" s="115"/>
      <c r="I15" s="256"/>
      <c r="J15" s="256"/>
    </row>
    <row r="16" spans="2:10" ht="15.75" thickBot="1" x14ac:dyDescent="0.3">
      <c r="B16" s="266"/>
      <c r="C16" s="92">
        <v>0.2</v>
      </c>
      <c r="D16" s="134"/>
      <c r="E16" s="134"/>
      <c r="F16" s="116"/>
      <c r="G16" s="116"/>
      <c r="H16" s="116"/>
      <c r="I16" s="256"/>
      <c r="J16" s="256"/>
    </row>
    <row r="17" spans="2:10" x14ac:dyDescent="0.25">
      <c r="B17" s="255"/>
      <c r="C17" s="257"/>
      <c r="D17" s="91" t="s">
        <v>318</v>
      </c>
      <c r="E17" s="91" t="s">
        <v>319</v>
      </c>
      <c r="F17" s="91" t="s">
        <v>320</v>
      </c>
      <c r="G17" s="91" t="s">
        <v>321</v>
      </c>
      <c r="H17" s="91" t="s">
        <v>322</v>
      </c>
      <c r="I17" s="259"/>
      <c r="J17" s="260"/>
    </row>
    <row r="18" spans="2:10" ht="15.75" thickBot="1" x14ac:dyDescent="0.3">
      <c r="B18" s="256"/>
      <c r="C18" s="258"/>
      <c r="D18" s="92">
        <v>0.2</v>
      </c>
      <c r="E18" s="92">
        <v>0.4</v>
      </c>
      <c r="F18" s="92">
        <v>0.6</v>
      </c>
      <c r="G18" s="92">
        <v>0.8</v>
      </c>
      <c r="H18" s="92">
        <v>1</v>
      </c>
      <c r="I18" s="259"/>
      <c r="J18" s="260"/>
    </row>
    <row r="19" spans="2:10" ht="15.75" thickBot="1" x14ac:dyDescent="0.3">
      <c r="D19" s="261" t="s">
        <v>323</v>
      </c>
      <c r="E19" s="262"/>
      <c r="F19" s="262"/>
      <c r="G19" s="262"/>
      <c r="H19" s="263"/>
    </row>
  </sheetData>
  <mergeCells count="15">
    <mergeCell ref="J14:J16"/>
    <mergeCell ref="B17:C18"/>
    <mergeCell ref="I17:I18"/>
    <mergeCell ref="J17:J18"/>
    <mergeCell ref="D19:H19"/>
    <mergeCell ref="I14:I16"/>
    <mergeCell ref="B2:B16"/>
    <mergeCell ref="I8:I10"/>
    <mergeCell ref="J8:J10"/>
    <mergeCell ref="I11:I13"/>
    <mergeCell ref="J11:J13"/>
    <mergeCell ref="I2:I4"/>
    <mergeCell ref="J2:J4"/>
    <mergeCell ref="I5:I7"/>
    <mergeCell ref="J5: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B1:F9"/>
  <sheetViews>
    <sheetView zoomScaleNormal="100" workbookViewId="0">
      <selection activeCell="A2" sqref="A2:XFD2"/>
    </sheetView>
  </sheetViews>
  <sheetFormatPr baseColWidth="10" defaultColWidth="11.42578125" defaultRowHeight="15" x14ac:dyDescent="0.25"/>
  <cols>
    <col min="2" max="2" width="9.28515625" bestFit="1" customWidth="1"/>
    <col min="3" max="3" width="6.140625" bestFit="1" customWidth="1"/>
    <col min="4" max="4" width="41.28515625" customWidth="1"/>
  </cols>
  <sheetData>
    <row r="1" spans="2:6" ht="15.75" thickBot="1" x14ac:dyDescent="0.3"/>
    <row r="2" spans="2:6" ht="15.75" thickBot="1" x14ac:dyDescent="0.3">
      <c r="B2" s="278" t="s">
        <v>326</v>
      </c>
      <c r="C2" s="279"/>
      <c r="D2" s="280"/>
    </row>
    <row r="3" spans="2:6" ht="15.75" thickBot="1" x14ac:dyDescent="0.3"/>
    <row r="4" spans="2:6" ht="15.75" thickBot="1" x14ac:dyDescent="0.3">
      <c r="B4" s="281" t="s">
        <v>20</v>
      </c>
      <c r="C4" s="282"/>
      <c r="D4" s="141" t="s">
        <v>44</v>
      </c>
    </row>
    <row r="5" spans="2:6" ht="27.75" thickBot="1" x14ac:dyDescent="0.3">
      <c r="B5" s="56" t="s">
        <v>317</v>
      </c>
      <c r="C5" s="57">
        <v>0.2</v>
      </c>
      <c r="D5" s="58" t="s">
        <v>117</v>
      </c>
      <c r="E5" s="63">
        <v>0.2</v>
      </c>
      <c r="F5" s="64" t="s">
        <v>317</v>
      </c>
    </row>
    <row r="6" spans="2:6" ht="27.75" thickBot="1" x14ac:dyDescent="0.3">
      <c r="B6" s="59" t="s">
        <v>315</v>
      </c>
      <c r="C6" s="57">
        <v>0.4</v>
      </c>
      <c r="D6" s="58" t="s">
        <v>99</v>
      </c>
      <c r="E6" s="63">
        <v>0.4</v>
      </c>
      <c r="F6" s="64" t="s">
        <v>315</v>
      </c>
    </row>
    <row r="7" spans="2:6" ht="27.75" thickBot="1" x14ac:dyDescent="0.3">
      <c r="B7" s="60" t="s">
        <v>313</v>
      </c>
      <c r="C7" s="57">
        <v>0.6</v>
      </c>
      <c r="D7" s="58" t="s">
        <v>327</v>
      </c>
      <c r="E7" s="63">
        <v>0.6</v>
      </c>
      <c r="F7" s="64" t="s">
        <v>313</v>
      </c>
    </row>
    <row r="8" spans="2:6" ht="27.75" thickBot="1" x14ac:dyDescent="0.3">
      <c r="B8" s="61" t="s">
        <v>311</v>
      </c>
      <c r="C8" s="57">
        <v>0.8</v>
      </c>
      <c r="D8" s="58" t="s">
        <v>328</v>
      </c>
      <c r="E8" s="63">
        <v>0.8</v>
      </c>
      <c r="F8" s="64" t="s">
        <v>311</v>
      </c>
    </row>
    <row r="9" spans="2:6" ht="27.75" thickBot="1" x14ac:dyDescent="0.3">
      <c r="B9" s="62" t="s">
        <v>305</v>
      </c>
      <c r="C9" s="57">
        <v>1</v>
      </c>
      <c r="D9" s="58" t="s">
        <v>128</v>
      </c>
      <c r="E9" s="63">
        <v>1</v>
      </c>
      <c r="F9" s="64" t="s">
        <v>305</v>
      </c>
    </row>
  </sheetData>
  <mergeCells count="2">
    <mergeCell ref="B2:D2"/>
    <mergeCell ref="B4: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13"/>
  <sheetViews>
    <sheetView zoomScale="80" zoomScaleNormal="80" workbookViewId="0">
      <selection activeCell="I4" sqref="I4"/>
    </sheetView>
  </sheetViews>
  <sheetFormatPr baseColWidth="10" defaultColWidth="11.42578125" defaultRowHeight="15" x14ac:dyDescent="0.25"/>
  <cols>
    <col min="1" max="1" width="11.42578125" style="16"/>
    <col min="2" max="2" width="12.28515625" style="32" customWidth="1"/>
    <col min="3" max="3" width="14" style="28" customWidth="1"/>
    <col min="4" max="4" width="10.140625" style="28" customWidth="1"/>
    <col min="5" max="5" width="41.42578125" style="27" customWidth="1"/>
    <col min="6" max="6" width="41.7109375" style="27" customWidth="1"/>
    <col min="7" max="7" width="50.85546875" style="27" customWidth="1"/>
    <col min="8" max="8" width="40.5703125" style="27" customWidth="1"/>
    <col min="9" max="9" width="11.42578125" style="27"/>
    <col min="10" max="10" width="13.42578125" style="77" customWidth="1"/>
    <col min="11" max="15" width="13.42578125" style="27" customWidth="1"/>
    <col min="38" max="16384" width="11.42578125" style="16"/>
  </cols>
  <sheetData>
    <row r="1" spans="2:15" ht="15.75" thickBot="1" x14ac:dyDescent="0.3"/>
    <row r="2" spans="2:15" ht="18" customHeight="1" thickBot="1" x14ac:dyDescent="0.3">
      <c r="B2" s="278" t="s">
        <v>329</v>
      </c>
      <c r="C2" s="279"/>
      <c r="D2" s="279"/>
      <c r="E2" s="279"/>
      <c r="F2" s="279"/>
      <c r="G2" s="279"/>
      <c r="H2" s="280"/>
    </row>
    <row r="3" spans="2:15" ht="12" customHeight="1" thickBot="1" x14ac:dyDescent="0.3"/>
    <row r="4" spans="2:15" ht="28.5" customHeight="1" thickBot="1" x14ac:dyDescent="0.3">
      <c r="B4" s="283" t="s">
        <v>21</v>
      </c>
      <c r="C4" s="284"/>
      <c r="D4" s="285"/>
      <c r="E4" s="141" t="s">
        <v>226</v>
      </c>
      <c r="F4" s="141" t="s">
        <v>219</v>
      </c>
      <c r="G4" s="141" t="s">
        <v>330</v>
      </c>
      <c r="H4" s="141" t="s">
        <v>204</v>
      </c>
      <c r="I4" s="141" t="s">
        <v>331</v>
      </c>
    </row>
    <row r="5" spans="2:15" ht="108.75" thickBot="1" x14ac:dyDescent="0.3">
      <c r="B5" s="70" t="s">
        <v>332</v>
      </c>
      <c r="C5" s="71" t="s">
        <v>318</v>
      </c>
      <c r="D5" s="72">
        <v>0.2</v>
      </c>
      <c r="E5" s="66" t="s">
        <v>333</v>
      </c>
      <c r="F5" s="66" t="s">
        <v>334</v>
      </c>
      <c r="G5" s="66" t="s">
        <v>335</v>
      </c>
      <c r="H5" s="66" t="s">
        <v>336</v>
      </c>
      <c r="I5" s="66">
        <v>1</v>
      </c>
      <c r="J5" s="93">
        <v>0.2</v>
      </c>
      <c r="K5" s="94" t="s">
        <v>318</v>
      </c>
      <c r="L5" s="30"/>
      <c r="M5" s="30"/>
      <c r="N5" s="30"/>
      <c r="O5" s="30"/>
    </row>
    <row r="6" spans="2:15" ht="108.75" thickBot="1" x14ac:dyDescent="0.3">
      <c r="B6" s="74" t="s">
        <v>337</v>
      </c>
      <c r="C6" s="75" t="s">
        <v>319</v>
      </c>
      <c r="D6" s="68">
        <v>0.4</v>
      </c>
      <c r="E6" s="66" t="s">
        <v>338</v>
      </c>
      <c r="F6" s="66" t="s">
        <v>339</v>
      </c>
      <c r="G6" s="66" t="s">
        <v>340</v>
      </c>
      <c r="H6" s="66" t="s">
        <v>341</v>
      </c>
      <c r="I6" s="66">
        <v>2</v>
      </c>
      <c r="J6" s="93">
        <v>0.4</v>
      </c>
      <c r="K6" s="94" t="s">
        <v>319</v>
      </c>
      <c r="L6" s="30"/>
      <c r="M6" s="30"/>
      <c r="N6" s="30"/>
      <c r="O6" s="30"/>
    </row>
    <row r="7" spans="2:15" ht="135.75" thickBot="1" x14ac:dyDescent="0.3">
      <c r="B7" s="69" t="s">
        <v>342</v>
      </c>
      <c r="C7" s="60" t="s">
        <v>320</v>
      </c>
      <c r="D7" s="57">
        <v>0.6</v>
      </c>
      <c r="E7" s="66" t="s">
        <v>343</v>
      </c>
      <c r="F7" s="66" t="s">
        <v>344</v>
      </c>
      <c r="G7" s="66" t="s">
        <v>345</v>
      </c>
      <c r="H7" s="66" t="s">
        <v>346</v>
      </c>
      <c r="I7" s="66">
        <v>3</v>
      </c>
      <c r="J7" s="93">
        <v>0.6</v>
      </c>
      <c r="K7" s="94" t="s">
        <v>320</v>
      </c>
      <c r="L7" s="30"/>
      <c r="M7" s="30"/>
      <c r="N7" s="30"/>
      <c r="O7" s="30"/>
    </row>
    <row r="8" spans="2:15" ht="135.75" thickBot="1" x14ac:dyDescent="0.3">
      <c r="B8" s="73" t="s">
        <v>347</v>
      </c>
      <c r="C8" s="61" t="s">
        <v>321</v>
      </c>
      <c r="D8" s="57">
        <v>0.8</v>
      </c>
      <c r="E8" s="66" t="s">
        <v>348</v>
      </c>
      <c r="F8" s="66" t="s">
        <v>349</v>
      </c>
      <c r="G8" s="66" t="s">
        <v>350</v>
      </c>
      <c r="H8" s="66" t="s">
        <v>351</v>
      </c>
      <c r="I8" s="66">
        <v>4</v>
      </c>
      <c r="J8" s="93">
        <v>0.8</v>
      </c>
      <c r="K8" s="94" t="s">
        <v>321</v>
      </c>
      <c r="L8" s="30"/>
      <c r="M8" s="30"/>
      <c r="N8" s="30"/>
      <c r="O8" s="30"/>
    </row>
    <row r="9" spans="2:15" ht="149.25" thickBot="1" x14ac:dyDescent="0.3">
      <c r="B9" s="67" t="s">
        <v>352</v>
      </c>
      <c r="C9" s="62" t="s">
        <v>322</v>
      </c>
      <c r="D9" s="57">
        <v>1</v>
      </c>
      <c r="E9" s="66" t="s">
        <v>353</v>
      </c>
      <c r="F9" s="66" t="s">
        <v>354</v>
      </c>
      <c r="G9" s="66" t="s">
        <v>355</v>
      </c>
      <c r="H9" s="66" t="s">
        <v>356</v>
      </c>
      <c r="I9" s="66">
        <v>5</v>
      </c>
      <c r="J9" s="93">
        <v>1</v>
      </c>
      <c r="K9" s="94" t="s">
        <v>322</v>
      </c>
      <c r="L9" s="30"/>
      <c r="M9" s="30"/>
      <c r="N9" s="30"/>
      <c r="O9" s="30"/>
    </row>
    <row r="13" spans="2:15" ht="11.25" customHeight="1" x14ac:dyDescent="0.25"/>
  </sheetData>
  <mergeCells count="2">
    <mergeCell ref="B2:H2"/>
    <mergeCell ref="B4: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E13" sqref="E13"/>
    </sheetView>
  </sheetViews>
  <sheetFormatPr baseColWidth="10" defaultColWidth="11.42578125" defaultRowHeight="12.75" x14ac:dyDescent="0.2"/>
  <cols>
    <col min="1" max="1" width="11.42578125" style="3"/>
    <col min="2" max="2" width="9.5703125" style="3" customWidth="1"/>
    <col min="3" max="3" width="9.7109375" style="3" customWidth="1"/>
    <col min="4" max="4" width="16.140625" style="3" customWidth="1"/>
    <col min="5" max="5" width="35.85546875" style="3" customWidth="1"/>
    <col min="6" max="6" width="24" style="3" customWidth="1"/>
    <col min="7" max="7" width="9.28515625" style="3" customWidth="1"/>
    <col min="8" max="8" width="9.5703125" style="3" customWidth="1"/>
    <col min="9" max="257" width="11.42578125" style="3"/>
    <col min="258" max="258" width="9.5703125" style="3" customWidth="1"/>
    <col min="259" max="259" width="5.42578125" style="3" customWidth="1"/>
    <col min="260" max="260" width="16.140625" style="3" customWidth="1"/>
    <col min="261" max="261" width="35.85546875" style="3" customWidth="1"/>
    <col min="262" max="262" width="24" style="3" customWidth="1"/>
    <col min="263" max="263" width="9.28515625" style="3" customWidth="1"/>
    <col min="264" max="264" width="9.5703125" style="3" customWidth="1"/>
    <col min="265" max="513" width="11.42578125" style="3"/>
    <col min="514" max="514" width="9.5703125" style="3" customWidth="1"/>
    <col min="515" max="515" width="5.42578125" style="3" customWidth="1"/>
    <col min="516" max="516" width="16.140625" style="3" customWidth="1"/>
    <col min="517" max="517" width="35.85546875" style="3" customWidth="1"/>
    <col min="518" max="518" width="24" style="3" customWidth="1"/>
    <col min="519" max="519" width="9.28515625" style="3" customWidth="1"/>
    <col min="520" max="520" width="9.5703125" style="3" customWidth="1"/>
    <col min="521" max="769" width="11.42578125" style="3"/>
    <col min="770" max="770" width="9.5703125" style="3" customWidth="1"/>
    <col min="771" max="771" width="5.42578125" style="3" customWidth="1"/>
    <col min="772" max="772" width="16.140625" style="3" customWidth="1"/>
    <col min="773" max="773" width="35.85546875" style="3" customWidth="1"/>
    <col min="774" max="774" width="24" style="3" customWidth="1"/>
    <col min="775" max="775" width="9.28515625" style="3" customWidth="1"/>
    <col min="776" max="776" width="9.5703125" style="3" customWidth="1"/>
    <col min="777" max="1025" width="11.42578125" style="3"/>
    <col min="1026" max="1026" width="9.5703125" style="3" customWidth="1"/>
    <col min="1027" max="1027" width="5.42578125" style="3" customWidth="1"/>
    <col min="1028" max="1028" width="16.140625" style="3" customWidth="1"/>
    <col min="1029" max="1029" width="35.85546875" style="3" customWidth="1"/>
    <col min="1030" max="1030" width="24" style="3" customWidth="1"/>
    <col min="1031" max="1031" width="9.28515625" style="3" customWidth="1"/>
    <col min="1032" max="1032" width="9.5703125" style="3" customWidth="1"/>
    <col min="1033" max="1281" width="11.42578125" style="3"/>
    <col min="1282" max="1282" width="9.5703125" style="3" customWidth="1"/>
    <col min="1283" max="1283" width="5.42578125" style="3" customWidth="1"/>
    <col min="1284" max="1284" width="16.140625" style="3" customWidth="1"/>
    <col min="1285" max="1285" width="35.85546875" style="3" customWidth="1"/>
    <col min="1286" max="1286" width="24" style="3" customWidth="1"/>
    <col min="1287" max="1287" width="9.28515625" style="3" customWidth="1"/>
    <col min="1288" max="1288" width="9.5703125" style="3" customWidth="1"/>
    <col min="1289" max="1537" width="11.42578125" style="3"/>
    <col min="1538" max="1538" width="9.5703125" style="3" customWidth="1"/>
    <col min="1539" max="1539" width="5.42578125" style="3" customWidth="1"/>
    <col min="1540" max="1540" width="16.140625" style="3" customWidth="1"/>
    <col min="1541" max="1541" width="35.85546875" style="3" customWidth="1"/>
    <col min="1542" max="1542" width="24" style="3" customWidth="1"/>
    <col min="1543" max="1543" width="9.28515625" style="3" customWidth="1"/>
    <col min="1544" max="1544" width="9.5703125" style="3" customWidth="1"/>
    <col min="1545" max="1793" width="11.42578125" style="3"/>
    <col min="1794" max="1794" width="9.5703125" style="3" customWidth="1"/>
    <col min="1795" max="1795" width="5.42578125" style="3" customWidth="1"/>
    <col min="1796" max="1796" width="16.140625" style="3" customWidth="1"/>
    <col min="1797" max="1797" width="35.85546875" style="3" customWidth="1"/>
    <col min="1798" max="1798" width="24" style="3" customWidth="1"/>
    <col min="1799" max="1799" width="9.28515625" style="3" customWidth="1"/>
    <col min="1800" max="1800" width="9.5703125" style="3" customWidth="1"/>
    <col min="1801" max="2049" width="11.42578125" style="3"/>
    <col min="2050" max="2050" width="9.5703125" style="3" customWidth="1"/>
    <col min="2051" max="2051" width="5.42578125" style="3" customWidth="1"/>
    <col min="2052" max="2052" width="16.140625" style="3" customWidth="1"/>
    <col min="2053" max="2053" width="35.85546875" style="3" customWidth="1"/>
    <col min="2054" max="2054" width="24" style="3" customWidth="1"/>
    <col min="2055" max="2055" width="9.28515625" style="3" customWidth="1"/>
    <col min="2056" max="2056" width="9.5703125" style="3" customWidth="1"/>
    <col min="2057" max="2305" width="11.42578125" style="3"/>
    <col min="2306" max="2306" width="9.5703125" style="3" customWidth="1"/>
    <col min="2307" max="2307" width="5.42578125" style="3" customWidth="1"/>
    <col min="2308" max="2308" width="16.140625" style="3" customWidth="1"/>
    <col min="2309" max="2309" width="35.85546875" style="3" customWidth="1"/>
    <col min="2310" max="2310" width="24" style="3" customWidth="1"/>
    <col min="2311" max="2311" width="9.28515625" style="3" customWidth="1"/>
    <col min="2312" max="2312" width="9.5703125" style="3" customWidth="1"/>
    <col min="2313" max="2561" width="11.42578125" style="3"/>
    <col min="2562" max="2562" width="9.5703125" style="3" customWidth="1"/>
    <col min="2563" max="2563" width="5.42578125" style="3" customWidth="1"/>
    <col min="2564" max="2564" width="16.140625" style="3" customWidth="1"/>
    <col min="2565" max="2565" width="35.85546875" style="3" customWidth="1"/>
    <col min="2566" max="2566" width="24" style="3" customWidth="1"/>
    <col min="2567" max="2567" width="9.28515625" style="3" customWidth="1"/>
    <col min="2568" max="2568" width="9.5703125" style="3" customWidth="1"/>
    <col min="2569" max="2817" width="11.42578125" style="3"/>
    <col min="2818" max="2818" width="9.5703125" style="3" customWidth="1"/>
    <col min="2819" max="2819" width="5.42578125" style="3" customWidth="1"/>
    <col min="2820" max="2820" width="16.140625" style="3" customWidth="1"/>
    <col min="2821" max="2821" width="35.85546875" style="3" customWidth="1"/>
    <col min="2822" max="2822" width="24" style="3" customWidth="1"/>
    <col min="2823" max="2823" width="9.28515625" style="3" customWidth="1"/>
    <col min="2824" max="2824" width="9.5703125" style="3" customWidth="1"/>
    <col min="2825" max="3073" width="11.42578125" style="3"/>
    <col min="3074" max="3074" width="9.5703125" style="3" customWidth="1"/>
    <col min="3075" max="3075" width="5.42578125" style="3" customWidth="1"/>
    <col min="3076" max="3076" width="16.140625" style="3" customWidth="1"/>
    <col min="3077" max="3077" width="35.85546875" style="3" customWidth="1"/>
    <col min="3078" max="3078" width="24" style="3" customWidth="1"/>
    <col min="3079" max="3079" width="9.28515625" style="3" customWidth="1"/>
    <col min="3080" max="3080" width="9.5703125" style="3" customWidth="1"/>
    <col min="3081" max="3329" width="11.42578125" style="3"/>
    <col min="3330" max="3330" width="9.5703125" style="3" customWidth="1"/>
    <col min="3331" max="3331" width="5.42578125" style="3" customWidth="1"/>
    <col min="3332" max="3332" width="16.140625" style="3" customWidth="1"/>
    <col min="3333" max="3333" width="35.85546875" style="3" customWidth="1"/>
    <col min="3334" max="3334" width="24" style="3" customWidth="1"/>
    <col min="3335" max="3335" width="9.28515625" style="3" customWidth="1"/>
    <col min="3336" max="3336" width="9.5703125" style="3" customWidth="1"/>
    <col min="3337" max="3585" width="11.42578125" style="3"/>
    <col min="3586" max="3586" width="9.5703125" style="3" customWidth="1"/>
    <col min="3587" max="3587" width="5.42578125" style="3" customWidth="1"/>
    <col min="3588" max="3588" width="16.140625" style="3" customWidth="1"/>
    <col min="3589" max="3589" width="35.85546875" style="3" customWidth="1"/>
    <col min="3590" max="3590" width="24" style="3" customWidth="1"/>
    <col min="3591" max="3591" width="9.28515625" style="3" customWidth="1"/>
    <col min="3592" max="3592" width="9.5703125" style="3" customWidth="1"/>
    <col min="3593" max="3841" width="11.42578125" style="3"/>
    <col min="3842" max="3842" width="9.5703125" style="3" customWidth="1"/>
    <col min="3843" max="3843" width="5.42578125" style="3" customWidth="1"/>
    <col min="3844" max="3844" width="16.140625" style="3" customWidth="1"/>
    <col min="3845" max="3845" width="35.85546875" style="3" customWidth="1"/>
    <col min="3846" max="3846" width="24" style="3" customWidth="1"/>
    <col min="3847" max="3847" width="9.28515625" style="3" customWidth="1"/>
    <col min="3848" max="3848" width="9.5703125" style="3" customWidth="1"/>
    <col min="3849" max="4097" width="11.42578125" style="3"/>
    <col min="4098" max="4098" width="9.5703125" style="3" customWidth="1"/>
    <col min="4099" max="4099" width="5.42578125" style="3" customWidth="1"/>
    <col min="4100" max="4100" width="16.140625" style="3" customWidth="1"/>
    <col min="4101" max="4101" width="35.85546875" style="3" customWidth="1"/>
    <col min="4102" max="4102" width="24" style="3" customWidth="1"/>
    <col min="4103" max="4103" width="9.28515625" style="3" customWidth="1"/>
    <col min="4104" max="4104" width="9.5703125" style="3" customWidth="1"/>
    <col min="4105" max="4353" width="11.42578125" style="3"/>
    <col min="4354" max="4354" width="9.5703125" style="3" customWidth="1"/>
    <col min="4355" max="4355" width="5.42578125" style="3" customWidth="1"/>
    <col min="4356" max="4356" width="16.140625" style="3" customWidth="1"/>
    <col min="4357" max="4357" width="35.85546875" style="3" customWidth="1"/>
    <col min="4358" max="4358" width="24" style="3" customWidth="1"/>
    <col min="4359" max="4359" width="9.28515625" style="3" customWidth="1"/>
    <col min="4360" max="4360" width="9.5703125" style="3" customWidth="1"/>
    <col min="4361" max="4609" width="11.42578125" style="3"/>
    <col min="4610" max="4610" width="9.5703125" style="3" customWidth="1"/>
    <col min="4611" max="4611" width="5.42578125" style="3" customWidth="1"/>
    <col min="4612" max="4612" width="16.140625" style="3" customWidth="1"/>
    <col min="4613" max="4613" width="35.85546875" style="3" customWidth="1"/>
    <col min="4614" max="4614" width="24" style="3" customWidth="1"/>
    <col min="4615" max="4615" width="9.28515625" style="3" customWidth="1"/>
    <col min="4616" max="4616" width="9.5703125" style="3" customWidth="1"/>
    <col min="4617" max="4865" width="11.42578125" style="3"/>
    <col min="4866" max="4866" width="9.5703125" style="3" customWidth="1"/>
    <col min="4867" max="4867" width="5.42578125" style="3" customWidth="1"/>
    <col min="4868" max="4868" width="16.140625" style="3" customWidth="1"/>
    <col min="4869" max="4869" width="35.85546875" style="3" customWidth="1"/>
    <col min="4870" max="4870" width="24" style="3" customWidth="1"/>
    <col min="4871" max="4871" width="9.28515625" style="3" customWidth="1"/>
    <col min="4872" max="4872" width="9.5703125" style="3" customWidth="1"/>
    <col min="4873" max="5121" width="11.42578125" style="3"/>
    <col min="5122" max="5122" width="9.5703125" style="3" customWidth="1"/>
    <col min="5123" max="5123" width="5.42578125" style="3" customWidth="1"/>
    <col min="5124" max="5124" width="16.140625" style="3" customWidth="1"/>
    <col min="5125" max="5125" width="35.85546875" style="3" customWidth="1"/>
    <col min="5126" max="5126" width="24" style="3" customWidth="1"/>
    <col min="5127" max="5127" width="9.28515625" style="3" customWidth="1"/>
    <col min="5128" max="5128" width="9.5703125" style="3" customWidth="1"/>
    <col min="5129" max="5377" width="11.42578125" style="3"/>
    <col min="5378" max="5378" width="9.5703125" style="3" customWidth="1"/>
    <col min="5379" max="5379" width="5.42578125" style="3" customWidth="1"/>
    <col min="5380" max="5380" width="16.140625" style="3" customWidth="1"/>
    <col min="5381" max="5381" width="35.85546875" style="3" customWidth="1"/>
    <col min="5382" max="5382" width="24" style="3" customWidth="1"/>
    <col min="5383" max="5383" width="9.28515625" style="3" customWidth="1"/>
    <col min="5384" max="5384" width="9.5703125" style="3" customWidth="1"/>
    <col min="5385" max="5633" width="11.42578125" style="3"/>
    <col min="5634" max="5634" width="9.5703125" style="3" customWidth="1"/>
    <col min="5635" max="5635" width="5.42578125" style="3" customWidth="1"/>
    <col min="5636" max="5636" width="16.140625" style="3" customWidth="1"/>
    <col min="5637" max="5637" width="35.85546875" style="3" customWidth="1"/>
    <col min="5638" max="5638" width="24" style="3" customWidth="1"/>
    <col min="5639" max="5639" width="9.28515625" style="3" customWidth="1"/>
    <col min="5640" max="5640" width="9.5703125" style="3" customWidth="1"/>
    <col min="5641" max="5889" width="11.42578125" style="3"/>
    <col min="5890" max="5890" width="9.5703125" style="3" customWidth="1"/>
    <col min="5891" max="5891" width="5.42578125" style="3" customWidth="1"/>
    <col min="5892" max="5892" width="16.140625" style="3" customWidth="1"/>
    <col min="5893" max="5893" width="35.85546875" style="3" customWidth="1"/>
    <col min="5894" max="5894" width="24" style="3" customWidth="1"/>
    <col min="5895" max="5895" width="9.28515625" style="3" customWidth="1"/>
    <col min="5896" max="5896" width="9.5703125" style="3" customWidth="1"/>
    <col min="5897" max="6145" width="11.42578125" style="3"/>
    <col min="6146" max="6146" width="9.5703125" style="3" customWidth="1"/>
    <col min="6147" max="6147" width="5.42578125" style="3" customWidth="1"/>
    <col min="6148" max="6148" width="16.140625" style="3" customWidth="1"/>
    <col min="6149" max="6149" width="35.85546875" style="3" customWidth="1"/>
    <col min="6150" max="6150" width="24" style="3" customWidth="1"/>
    <col min="6151" max="6151" width="9.28515625" style="3" customWidth="1"/>
    <col min="6152" max="6152" width="9.5703125" style="3" customWidth="1"/>
    <col min="6153" max="6401" width="11.42578125" style="3"/>
    <col min="6402" max="6402" width="9.5703125" style="3" customWidth="1"/>
    <col min="6403" max="6403" width="5.42578125" style="3" customWidth="1"/>
    <col min="6404" max="6404" width="16.140625" style="3" customWidth="1"/>
    <col min="6405" max="6405" width="35.85546875" style="3" customWidth="1"/>
    <col min="6406" max="6406" width="24" style="3" customWidth="1"/>
    <col min="6407" max="6407" width="9.28515625" style="3" customWidth="1"/>
    <col min="6408" max="6408" width="9.5703125" style="3" customWidth="1"/>
    <col min="6409" max="6657" width="11.42578125" style="3"/>
    <col min="6658" max="6658" width="9.5703125" style="3" customWidth="1"/>
    <col min="6659" max="6659" width="5.42578125" style="3" customWidth="1"/>
    <col min="6660" max="6660" width="16.140625" style="3" customWidth="1"/>
    <col min="6661" max="6661" width="35.85546875" style="3" customWidth="1"/>
    <col min="6662" max="6662" width="24" style="3" customWidth="1"/>
    <col min="6663" max="6663" width="9.28515625" style="3" customWidth="1"/>
    <col min="6664" max="6664" width="9.5703125" style="3" customWidth="1"/>
    <col min="6665" max="6913" width="11.42578125" style="3"/>
    <col min="6914" max="6914" width="9.5703125" style="3" customWidth="1"/>
    <col min="6915" max="6915" width="5.42578125" style="3" customWidth="1"/>
    <col min="6916" max="6916" width="16.140625" style="3" customWidth="1"/>
    <col min="6917" max="6917" width="35.85546875" style="3" customWidth="1"/>
    <col min="6918" max="6918" width="24" style="3" customWidth="1"/>
    <col min="6919" max="6919" width="9.28515625" style="3" customWidth="1"/>
    <col min="6920" max="6920" width="9.5703125" style="3" customWidth="1"/>
    <col min="6921" max="7169" width="11.42578125" style="3"/>
    <col min="7170" max="7170" width="9.5703125" style="3" customWidth="1"/>
    <col min="7171" max="7171" width="5.42578125" style="3" customWidth="1"/>
    <col min="7172" max="7172" width="16.140625" style="3" customWidth="1"/>
    <col min="7173" max="7173" width="35.85546875" style="3" customWidth="1"/>
    <col min="7174" max="7174" width="24" style="3" customWidth="1"/>
    <col min="7175" max="7175" width="9.28515625" style="3" customWidth="1"/>
    <col min="7176" max="7176" width="9.5703125" style="3" customWidth="1"/>
    <col min="7177" max="7425" width="11.42578125" style="3"/>
    <col min="7426" max="7426" width="9.5703125" style="3" customWidth="1"/>
    <col min="7427" max="7427" width="5.42578125" style="3" customWidth="1"/>
    <col min="7428" max="7428" width="16.140625" style="3" customWidth="1"/>
    <col min="7429" max="7429" width="35.85546875" style="3" customWidth="1"/>
    <col min="7430" max="7430" width="24" style="3" customWidth="1"/>
    <col min="7431" max="7431" width="9.28515625" style="3" customWidth="1"/>
    <col min="7432" max="7432" width="9.5703125" style="3" customWidth="1"/>
    <col min="7433" max="7681" width="11.42578125" style="3"/>
    <col min="7682" max="7682" width="9.5703125" style="3" customWidth="1"/>
    <col min="7683" max="7683" width="5.42578125" style="3" customWidth="1"/>
    <col min="7684" max="7684" width="16.140625" style="3" customWidth="1"/>
    <col min="7685" max="7685" width="35.85546875" style="3" customWidth="1"/>
    <col min="7686" max="7686" width="24" style="3" customWidth="1"/>
    <col min="7687" max="7687" width="9.28515625" style="3" customWidth="1"/>
    <col min="7688" max="7688" width="9.5703125" style="3" customWidth="1"/>
    <col min="7689" max="7937" width="11.42578125" style="3"/>
    <col min="7938" max="7938" width="9.5703125" style="3" customWidth="1"/>
    <col min="7939" max="7939" width="5.42578125" style="3" customWidth="1"/>
    <col min="7940" max="7940" width="16.140625" style="3" customWidth="1"/>
    <col min="7941" max="7941" width="35.85546875" style="3" customWidth="1"/>
    <col min="7942" max="7942" width="24" style="3" customWidth="1"/>
    <col min="7943" max="7943" width="9.28515625" style="3" customWidth="1"/>
    <col min="7944" max="7944" width="9.5703125" style="3" customWidth="1"/>
    <col min="7945" max="8193" width="11.42578125" style="3"/>
    <col min="8194" max="8194" width="9.5703125" style="3" customWidth="1"/>
    <col min="8195" max="8195" width="5.42578125" style="3" customWidth="1"/>
    <col min="8196" max="8196" width="16.140625" style="3" customWidth="1"/>
    <col min="8197" max="8197" width="35.85546875" style="3" customWidth="1"/>
    <col min="8198" max="8198" width="24" style="3" customWidth="1"/>
    <col min="8199" max="8199" width="9.28515625" style="3" customWidth="1"/>
    <col min="8200" max="8200" width="9.5703125" style="3" customWidth="1"/>
    <col min="8201" max="8449" width="11.42578125" style="3"/>
    <col min="8450" max="8450" width="9.5703125" style="3" customWidth="1"/>
    <col min="8451" max="8451" width="5.42578125" style="3" customWidth="1"/>
    <col min="8452" max="8452" width="16.140625" style="3" customWidth="1"/>
    <col min="8453" max="8453" width="35.85546875" style="3" customWidth="1"/>
    <col min="8454" max="8454" width="24" style="3" customWidth="1"/>
    <col min="8455" max="8455" width="9.28515625" style="3" customWidth="1"/>
    <col min="8456" max="8456" width="9.5703125" style="3" customWidth="1"/>
    <col min="8457" max="8705" width="11.42578125" style="3"/>
    <col min="8706" max="8706" width="9.5703125" style="3" customWidth="1"/>
    <col min="8707" max="8707" width="5.42578125" style="3" customWidth="1"/>
    <col min="8708" max="8708" width="16.140625" style="3" customWidth="1"/>
    <col min="8709" max="8709" width="35.85546875" style="3" customWidth="1"/>
    <col min="8710" max="8710" width="24" style="3" customWidth="1"/>
    <col min="8711" max="8711" width="9.28515625" style="3" customWidth="1"/>
    <col min="8712" max="8712" width="9.5703125" style="3" customWidth="1"/>
    <col min="8713" max="8961" width="11.42578125" style="3"/>
    <col min="8962" max="8962" width="9.5703125" style="3" customWidth="1"/>
    <col min="8963" max="8963" width="5.42578125" style="3" customWidth="1"/>
    <col min="8964" max="8964" width="16.140625" style="3" customWidth="1"/>
    <col min="8965" max="8965" width="35.85546875" style="3" customWidth="1"/>
    <col min="8966" max="8966" width="24" style="3" customWidth="1"/>
    <col min="8967" max="8967" width="9.28515625" style="3" customWidth="1"/>
    <col min="8968" max="8968" width="9.5703125" style="3" customWidth="1"/>
    <col min="8969" max="9217" width="11.42578125" style="3"/>
    <col min="9218" max="9218" width="9.5703125" style="3" customWidth="1"/>
    <col min="9219" max="9219" width="5.42578125" style="3" customWidth="1"/>
    <col min="9220" max="9220" width="16.140625" style="3" customWidth="1"/>
    <col min="9221" max="9221" width="35.85546875" style="3" customWidth="1"/>
    <col min="9222" max="9222" width="24" style="3" customWidth="1"/>
    <col min="9223" max="9223" width="9.28515625" style="3" customWidth="1"/>
    <col min="9224" max="9224" width="9.5703125" style="3" customWidth="1"/>
    <col min="9225" max="9473" width="11.42578125" style="3"/>
    <col min="9474" max="9474" width="9.5703125" style="3" customWidth="1"/>
    <col min="9475" max="9475" width="5.42578125" style="3" customWidth="1"/>
    <col min="9476" max="9476" width="16.140625" style="3" customWidth="1"/>
    <col min="9477" max="9477" width="35.85546875" style="3" customWidth="1"/>
    <col min="9478" max="9478" width="24" style="3" customWidth="1"/>
    <col min="9479" max="9479" width="9.28515625" style="3" customWidth="1"/>
    <col min="9480" max="9480" width="9.5703125" style="3" customWidth="1"/>
    <col min="9481" max="9729" width="11.42578125" style="3"/>
    <col min="9730" max="9730" width="9.5703125" style="3" customWidth="1"/>
    <col min="9731" max="9731" width="5.42578125" style="3" customWidth="1"/>
    <col min="9732" max="9732" width="16.140625" style="3" customWidth="1"/>
    <col min="9733" max="9733" width="35.85546875" style="3" customWidth="1"/>
    <col min="9734" max="9734" width="24" style="3" customWidth="1"/>
    <col min="9735" max="9735" width="9.28515625" style="3" customWidth="1"/>
    <col min="9736" max="9736" width="9.5703125" style="3" customWidth="1"/>
    <col min="9737" max="9985" width="11.42578125" style="3"/>
    <col min="9986" max="9986" width="9.5703125" style="3" customWidth="1"/>
    <col min="9987" max="9987" width="5.42578125" style="3" customWidth="1"/>
    <col min="9988" max="9988" width="16.140625" style="3" customWidth="1"/>
    <col min="9989" max="9989" width="35.85546875" style="3" customWidth="1"/>
    <col min="9990" max="9990" width="24" style="3" customWidth="1"/>
    <col min="9991" max="9991" width="9.28515625" style="3" customWidth="1"/>
    <col min="9992" max="9992" width="9.5703125" style="3" customWidth="1"/>
    <col min="9993" max="10241" width="11.42578125" style="3"/>
    <col min="10242" max="10242" width="9.5703125" style="3" customWidth="1"/>
    <col min="10243" max="10243" width="5.42578125" style="3" customWidth="1"/>
    <col min="10244" max="10244" width="16.140625" style="3" customWidth="1"/>
    <col min="10245" max="10245" width="35.85546875" style="3" customWidth="1"/>
    <col min="10246" max="10246" width="24" style="3" customWidth="1"/>
    <col min="10247" max="10247" width="9.28515625" style="3" customWidth="1"/>
    <col min="10248" max="10248" width="9.5703125" style="3" customWidth="1"/>
    <col min="10249" max="10497" width="11.42578125" style="3"/>
    <col min="10498" max="10498" width="9.5703125" style="3" customWidth="1"/>
    <col min="10499" max="10499" width="5.42578125" style="3" customWidth="1"/>
    <col min="10500" max="10500" width="16.140625" style="3" customWidth="1"/>
    <col min="10501" max="10501" width="35.85546875" style="3" customWidth="1"/>
    <col min="10502" max="10502" width="24" style="3" customWidth="1"/>
    <col min="10503" max="10503" width="9.28515625" style="3" customWidth="1"/>
    <col min="10504" max="10504" width="9.5703125" style="3" customWidth="1"/>
    <col min="10505" max="10753" width="11.42578125" style="3"/>
    <col min="10754" max="10754" width="9.5703125" style="3" customWidth="1"/>
    <col min="10755" max="10755" width="5.42578125" style="3" customWidth="1"/>
    <col min="10756" max="10756" width="16.140625" style="3" customWidth="1"/>
    <col min="10757" max="10757" width="35.85546875" style="3" customWidth="1"/>
    <col min="10758" max="10758" width="24" style="3" customWidth="1"/>
    <col min="10759" max="10759" width="9.28515625" style="3" customWidth="1"/>
    <col min="10760" max="10760" width="9.5703125" style="3" customWidth="1"/>
    <col min="10761" max="11009" width="11.42578125" style="3"/>
    <col min="11010" max="11010" width="9.5703125" style="3" customWidth="1"/>
    <col min="11011" max="11011" width="5.42578125" style="3" customWidth="1"/>
    <col min="11012" max="11012" width="16.140625" style="3" customWidth="1"/>
    <col min="11013" max="11013" width="35.85546875" style="3" customWidth="1"/>
    <col min="11014" max="11014" width="24" style="3" customWidth="1"/>
    <col min="11015" max="11015" width="9.28515625" style="3" customWidth="1"/>
    <col min="11016" max="11016" width="9.5703125" style="3" customWidth="1"/>
    <col min="11017" max="11265" width="11.42578125" style="3"/>
    <col min="11266" max="11266" width="9.5703125" style="3" customWidth="1"/>
    <col min="11267" max="11267" width="5.42578125" style="3" customWidth="1"/>
    <col min="11268" max="11268" width="16.140625" style="3" customWidth="1"/>
    <col min="11269" max="11269" width="35.85546875" style="3" customWidth="1"/>
    <col min="11270" max="11270" width="24" style="3" customWidth="1"/>
    <col min="11271" max="11271" width="9.28515625" style="3" customWidth="1"/>
    <col min="11272" max="11272" width="9.5703125" style="3" customWidth="1"/>
    <col min="11273" max="11521" width="11.42578125" style="3"/>
    <col min="11522" max="11522" width="9.5703125" style="3" customWidth="1"/>
    <col min="11523" max="11523" width="5.42578125" style="3" customWidth="1"/>
    <col min="11524" max="11524" width="16.140625" style="3" customWidth="1"/>
    <col min="11525" max="11525" width="35.85546875" style="3" customWidth="1"/>
    <col min="11526" max="11526" width="24" style="3" customWidth="1"/>
    <col min="11527" max="11527" width="9.28515625" style="3" customWidth="1"/>
    <col min="11528" max="11528" width="9.5703125" style="3" customWidth="1"/>
    <col min="11529" max="11777" width="11.42578125" style="3"/>
    <col min="11778" max="11778" width="9.5703125" style="3" customWidth="1"/>
    <col min="11779" max="11779" width="5.42578125" style="3" customWidth="1"/>
    <col min="11780" max="11780" width="16.140625" style="3" customWidth="1"/>
    <col min="11781" max="11781" width="35.85546875" style="3" customWidth="1"/>
    <col min="11782" max="11782" width="24" style="3" customWidth="1"/>
    <col min="11783" max="11783" width="9.28515625" style="3" customWidth="1"/>
    <col min="11784" max="11784" width="9.5703125" style="3" customWidth="1"/>
    <col min="11785" max="12033" width="11.42578125" style="3"/>
    <col min="12034" max="12034" width="9.5703125" style="3" customWidth="1"/>
    <col min="12035" max="12035" width="5.42578125" style="3" customWidth="1"/>
    <col min="12036" max="12036" width="16.140625" style="3" customWidth="1"/>
    <col min="12037" max="12037" width="35.85546875" style="3" customWidth="1"/>
    <col min="12038" max="12038" width="24" style="3" customWidth="1"/>
    <col min="12039" max="12039" width="9.28515625" style="3" customWidth="1"/>
    <col min="12040" max="12040" width="9.5703125" style="3" customWidth="1"/>
    <col min="12041" max="12289" width="11.42578125" style="3"/>
    <col min="12290" max="12290" width="9.5703125" style="3" customWidth="1"/>
    <col min="12291" max="12291" width="5.42578125" style="3" customWidth="1"/>
    <col min="12292" max="12292" width="16.140625" style="3" customWidth="1"/>
    <col min="12293" max="12293" width="35.85546875" style="3" customWidth="1"/>
    <col min="12294" max="12294" width="24" style="3" customWidth="1"/>
    <col min="12295" max="12295" width="9.28515625" style="3" customWidth="1"/>
    <col min="12296" max="12296" width="9.5703125" style="3" customWidth="1"/>
    <col min="12297" max="12545" width="11.42578125" style="3"/>
    <col min="12546" max="12546" width="9.5703125" style="3" customWidth="1"/>
    <col min="12547" max="12547" width="5.42578125" style="3" customWidth="1"/>
    <col min="12548" max="12548" width="16.140625" style="3" customWidth="1"/>
    <col min="12549" max="12549" width="35.85546875" style="3" customWidth="1"/>
    <col min="12550" max="12550" width="24" style="3" customWidth="1"/>
    <col min="12551" max="12551" width="9.28515625" style="3" customWidth="1"/>
    <col min="12552" max="12552" width="9.5703125" style="3" customWidth="1"/>
    <col min="12553" max="12801" width="11.42578125" style="3"/>
    <col min="12802" max="12802" width="9.5703125" style="3" customWidth="1"/>
    <col min="12803" max="12803" width="5.42578125" style="3" customWidth="1"/>
    <col min="12804" max="12804" width="16.140625" style="3" customWidth="1"/>
    <col min="12805" max="12805" width="35.85546875" style="3" customWidth="1"/>
    <col min="12806" max="12806" width="24" style="3" customWidth="1"/>
    <col min="12807" max="12807" width="9.28515625" style="3" customWidth="1"/>
    <col min="12808" max="12808" width="9.5703125" style="3" customWidth="1"/>
    <col min="12809" max="13057" width="11.42578125" style="3"/>
    <col min="13058" max="13058" width="9.5703125" style="3" customWidth="1"/>
    <col min="13059" max="13059" width="5.42578125" style="3" customWidth="1"/>
    <col min="13060" max="13060" width="16.140625" style="3" customWidth="1"/>
    <col min="13061" max="13061" width="35.85546875" style="3" customWidth="1"/>
    <col min="13062" max="13062" width="24" style="3" customWidth="1"/>
    <col min="13063" max="13063" width="9.28515625" style="3" customWidth="1"/>
    <col min="13064" max="13064" width="9.5703125" style="3" customWidth="1"/>
    <col min="13065" max="13313" width="11.42578125" style="3"/>
    <col min="13314" max="13314" width="9.5703125" style="3" customWidth="1"/>
    <col min="13315" max="13315" width="5.42578125" style="3" customWidth="1"/>
    <col min="13316" max="13316" width="16.140625" style="3" customWidth="1"/>
    <col min="13317" max="13317" width="35.85546875" style="3" customWidth="1"/>
    <col min="13318" max="13318" width="24" style="3" customWidth="1"/>
    <col min="13319" max="13319" width="9.28515625" style="3" customWidth="1"/>
    <col min="13320" max="13320" width="9.5703125" style="3" customWidth="1"/>
    <col min="13321" max="13569" width="11.42578125" style="3"/>
    <col min="13570" max="13570" width="9.5703125" style="3" customWidth="1"/>
    <col min="13571" max="13571" width="5.42578125" style="3" customWidth="1"/>
    <col min="13572" max="13572" width="16.140625" style="3" customWidth="1"/>
    <col min="13573" max="13573" width="35.85546875" style="3" customWidth="1"/>
    <col min="13574" max="13574" width="24" style="3" customWidth="1"/>
    <col min="13575" max="13575" width="9.28515625" style="3" customWidth="1"/>
    <col min="13576" max="13576" width="9.5703125" style="3" customWidth="1"/>
    <col min="13577" max="13825" width="11.42578125" style="3"/>
    <col min="13826" max="13826" width="9.5703125" style="3" customWidth="1"/>
    <col min="13827" max="13827" width="5.42578125" style="3" customWidth="1"/>
    <col min="13828" max="13828" width="16.140625" style="3" customWidth="1"/>
    <col min="13829" max="13829" width="35.85546875" style="3" customWidth="1"/>
    <col min="13830" max="13830" width="24" style="3" customWidth="1"/>
    <col min="13831" max="13831" width="9.28515625" style="3" customWidth="1"/>
    <col min="13832" max="13832" width="9.5703125" style="3" customWidth="1"/>
    <col min="13833" max="14081" width="11.42578125" style="3"/>
    <col min="14082" max="14082" width="9.5703125" style="3" customWidth="1"/>
    <col min="14083" max="14083" width="5.42578125" style="3" customWidth="1"/>
    <col min="14084" max="14084" width="16.140625" style="3" customWidth="1"/>
    <col min="14085" max="14085" width="35.85546875" style="3" customWidth="1"/>
    <col min="14086" max="14086" width="24" style="3" customWidth="1"/>
    <col min="14087" max="14087" width="9.28515625" style="3" customWidth="1"/>
    <col min="14088" max="14088" width="9.5703125" style="3" customWidth="1"/>
    <col min="14089" max="14337" width="11.42578125" style="3"/>
    <col min="14338" max="14338" width="9.5703125" style="3" customWidth="1"/>
    <col min="14339" max="14339" width="5.42578125" style="3" customWidth="1"/>
    <col min="14340" max="14340" width="16.140625" style="3" customWidth="1"/>
    <col min="14341" max="14341" width="35.85546875" style="3" customWidth="1"/>
    <col min="14342" max="14342" width="24" style="3" customWidth="1"/>
    <col min="14343" max="14343" width="9.28515625" style="3" customWidth="1"/>
    <col min="14344" max="14344" width="9.5703125" style="3" customWidth="1"/>
    <col min="14345" max="14593" width="11.42578125" style="3"/>
    <col min="14594" max="14594" width="9.5703125" style="3" customWidth="1"/>
    <col min="14595" max="14595" width="5.42578125" style="3" customWidth="1"/>
    <col min="14596" max="14596" width="16.140625" style="3" customWidth="1"/>
    <col min="14597" max="14597" width="35.85546875" style="3" customWidth="1"/>
    <col min="14598" max="14598" width="24" style="3" customWidth="1"/>
    <col min="14599" max="14599" width="9.28515625" style="3" customWidth="1"/>
    <col min="14600" max="14600" width="9.5703125" style="3" customWidth="1"/>
    <col min="14601" max="14849" width="11.42578125" style="3"/>
    <col min="14850" max="14850" width="9.5703125" style="3" customWidth="1"/>
    <col min="14851" max="14851" width="5.42578125" style="3" customWidth="1"/>
    <col min="14852" max="14852" width="16.140625" style="3" customWidth="1"/>
    <col min="14853" max="14853" width="35.85546875" style="3" customWidth="1"/>
    <col min="14854" max="14854" width="24" style="3" customWidth="1"/>
    <col min="14855" max="14855" width="9.28515625" style="3" customWidth="1"/>
    <col min="14856" max="14856" width="9.5703125" style="3" customWidth="1"/>
    <col min="14857" max="15105" width="11.42578125" style="3"/>
    <col min="15106" max="15106" width="9.5703125" style="3" customWidth="1"/>
    <col min="15107" max="15107" width="5.42578125" style="3" customWidth="1"/>
    <col min="15108" max="15108" width="16.140625" style="3" customWidth="1"/>
    <col min="15109" max="15109" width="35.85546875" style="3" customWidth="1"/>
    <col min="15110" max="15110" width="24" style="3" customWidth="1"/>
    <col min="15111" max="15111" width="9.28515625" style="3" customWidth="1"/>
    <col min="15112" max="15112" width="9.5703125" style="3" customWidth="1"/>
    <col min="15113" max="15361" width="11.42578125" style="3"/>
    <col min="15362" max="15362" width="9.5703125" style="3" customWidth="1"/>
    <col min="15363" max="15363" width="5.42578125" style="3" customWidth="1"/>
    <col min="15364" max="15364" width="16.140625" style="3" customWidth="1"/>
    <col min="15365" max="15365" width="35.85546875" style="3" customWidth="1"/>
    <col min="15366" max="15366" width="24" style="3" customWidth="1"/>
    <col min="15367" max="15367" width="9.28515625" style="3" customWidth="1"/>
    <col min="15368" max="15368" width="9.5703125" style="3" customWidth="1"/>
    <col min="15369" max="15617" width="11.42578125" style="3"/>
    <col min="15618" max="15618" width="9.5703125" style="3" customWidth="1"/>
    <col min="15619" max="15619" width="5.42578125" style="3" customWidth="1"/>
    <col min="15620" max="15620" width="16.140625" style="3" customWidth="1"/>
    <col min="15621" max="15621" width="35.85546875" style="3" customWidth="1"/>
    <col min="15622" max="15622" width="24" style="3" customWidth="1"/>
    <col min="15623" max="15623" width="9.28515625" style="3" customWidth="1"/>
    <col min="15624" max="15624" width="9.5703125" style="3" customWidth="1"/>
    <col min="15625" max="15873" width="11.42578125" style="3"/>
    <col min="15874" max="15874" width="9.5703125" style="3" customWidth="1"/>
    <col min="15875" max="15875" width="5.42578125" style="3" customWidth="1"/>
    <col min="15876" max="15876" width="16.140625" style="3" customWidth="1"/>
    <col min="15877" max="15877" width="35.85546875" style="3" customWidth="1"/>
    <col min="15878" max="15878" width="24" style="3" customWidth="1"/>
    <col min="15879" max="15879" width="9.28515625" style="3" customWidth="1"/>
    <col min="15880" max="15880" width="9.5703125" style="3" customWidth="1"/>
    <col min="15881" max="16129" width="11.42578125" style="3"/>
    <col min="16130" max="16130" width="9.5703125" style="3" customWidth="1"/>
    <col min="16131" max="16131" width="5.42578125" style="3" customWidth="1"/>
    <col min="16132" max="16132" width="16.140625" style="3" customWidth="1"/>
    <col min="16133" max="16133" width="35.85546875" style="3" customWidth="1"/>
    <col min="16134" max="16134" width="24" style="3" customWidth="1"/>
    <col min="16135" max="16135" width="9.28515625" style="3" customWidth="1"/>
    <col min="16136" max="16136" width="9.5703125" style="3" customWidth="1"/>
    <col min="16137" max="16384" width="11.42578125" style="3"/>
  </cols>
  <sheetData>
    <row r="1" spans="2:9" ht="13.5" thickBot="1" x14ac:dyDescent="0.25"/>
    <row r="2" spans="2:9" ht="27.75" customHeight="1" x14ac:dyDescent="0.2">
      <c r="B2" s="290" t="s">
        <v>357</v>
      </c>
      <c r="C2" s="291"/>
      <c r="D2" s="292" t="s">
        <v>358</v>
      </c>
      <c r="E2" s="293"/>
      <c r="F2" s="291"/>
      <c r="G2" s="292"/>
      <c r="H2" s="294"/>
    </row>
    <row r="3" spans="2:9" ht="25.5" customHeight="1" thickBot="1" x14ac:dyDescent="0.25">
      <c r="B3" s="295" t="s">
        <v>359</v>
      </c>
      <c r="C3" s="296"/>
      <c r="D3" s="297" t="s">
        <v>2</v>
      </c>
      <c r="E3" s="298"/>
      <c r="F3" s="296"/>
      <c r="G3" s="299">
        <v>45470</v>
      </c>
      <c r="H3" s="300"/>
    </row>
    <row r="4" spans="2:9" ht="13.5" thickBot="1" x14ac:dyDescent="0.25">
      <c r="B4" s="8"/>
      <c r="H4" s="9"/>
    </row>
    <row r="5" spans="2:9" ht="13.5" thickBot="1" x14ac:dyDescent="0.25">
      <c r="B5" s="301" t="s">
        <v>360</v>
      </c>
      <c r="C5" s="302"/>
      <c r="D5" s="302"/>
      <c r="E5" s="302"/>
      <c r="F5" s="302"/>
      <c r="G5" s="302"/>
      <c r="H5" s="303"/>
    </row>
    <row r="6" spans="2:9" ht="13.5" thickBot="1" x14ac:dyDescent="0.25">
      <c r="B6" s="304" t="s">
        <v>361</v>
      </c>
      <c r="C6" s="305"/>
      <c r="D6" s="10" t="s">
        <v>362</v>
      </c>
      <c r="E6" s="144" t="s">
        <v>363</v>
      </c>
      <c r="F6" s="306" t="s">
        <v>364</v>
      </c>
      <c r="G6" s="307"/>
      <c r="H6" s="308"/>
    </row>
    <row r="7" spans="2:9" x14ac:dyDescent="0.2">
      <c r="B7" s="309">
        <v>1</v>
      </c>
      <c r="C7" s="310"/>
      <c r="D7" s="38">
        <v>45139</v>
      </c>
      <c r="E7" s="11" t="s">
        <v>365</v>
      </c>
      <c r="F7" s="311" t="s">
        <v>366</v>
      </c>
      <c r="G7" s="312"/>
      <c r="H7" s="313"/>
    </row>
    <row r="8" spans="2:9" ht="44.25" customHeight="1" x14ac:dyDescent="0.2">
      <c r="B8" s="286">
        <v>2</v>
      </c>
      <c r="C8" s="287"/>
      <c r="D8" s="15">
        <v>45372</v>
      </c>
      <c r="E8" s="11" t="s">
        <v>367</v>
      </c>
      <c r="F8" s="288" t="s">
        <v>368</v>
      </c>
      <c r="G8" s="288"/>
      <c r="H8" s="289"/>
    </row>
    <row r="9" spans="2:9" ht="45" customHeight="1" x14ac:dyDescent="0.2">
      <c r="B9" s="286">
        <v>3</v>
      </c>
      <c r="C9" s="287"/>
      <c r="D9" s="15">
        <v>45470</v>
      </c>
      <c r="E9" s="13" t="s">
        <v>367</v>
      </c>
      <c r="F9" s="288" t="s">
        <v>369</v>
      </c>
      <c r="G9" s="288"/>
      <c r="H9" s="289"/>
      <c r="I9" s="12"/>
    </row>
    <row r="10" spans="2:9" ht="46.5" customHeight="1" x14ac:dyDescent="0.2">
      <c r="B10" s="286"/>
      <c r="C10" s="287"/>
      <c r="D10" s="15"/>
      <c r="E10" s="143"/>
      <c r="F10" s="288"/>
      <c r="G10" s="288"/>
      <c r="H10" s="289"/>
    </row>
    <row r="11" spans="2:9" x14ac:dyDescent="0.2">
      <c r="B11" s="286"/>
      <c r="C11" s="287"/>
      <c r="D11" s="143"/>
      <c r="E11" s="143"/>
      <c r="F11" s="288"/>
      <c r="G11" s="288"/>
      <c r="H11" s="289"/>
    </row>
    <row r="12" spans="2:9" x14ac:dyDescent="0.2">
      <c r="B12" s="286"/>
      <c r="C12" s="287"/>
      <c r="D12" s="143"/>
      <c r="E12" s="13"/>
      <c r="F12" s="288"/>
      <c r="G12" s="288"/>
      <c r="H12" s="289"/>
    </row>
    <row r="13" spans="2:9" x14ac:dyDescent="0.2">
      <c r="B13" s="286"/>
      <c r="C13" s="287"/>
      <c r="D13" s="143"/>
      <c r="E13" s="13"/>
      <c r="F13" s="288"/>
      <c r="G13" s="288"/>
      <c r="H13" s="289"/>
    </row>
    <row r="14" spans="2:9" x14ac:dyDescent="0.2">
      <c r="B14" s="286"/>
      <c r="C14" s="287"/>
      <c r="D14" s="143"/>
      <c r="E14" s="13"/>
      <c r="F14" s="288"/>
      <c r="G14" s="288"/>
      <c r="H14" s="289"/>
    </row>
    <row r="15" spans="2:9" x14ac:dyDescent="0.2">
      <c r="B15" s="286"/>
      <c r="C15" s="287"/>
      <c r="D15" s="143"/>
      <c r="E15" s="13"/>
      <c r="F15" s="288"/>
      <c r="G15" s="288"/>
      <c r="H15" s="289"/>
    </row>
    <row r="16" spans="2:9" x14ac:dyDescent="0.2">
      <c r="B16" s="286"/>
      <c r="C16" s="287"/>
      <c r="D16" s="143"/>
      <c r="E16" s="13"/>
      <c r="F16" s="288"/>
      <c r="G16" s="288"/>
      <c r="H16" s="289"/>
    </row>
    <row r="17" spans="2:8" x14ac:dyDescent="0.2">
      <c r="B17" s="286"/>
      <c r="C17" s="287"/>
      <c r="D17" s="143"/>
      <c r="E17" s="13"/>
      <c r="F17" s="288"/>
      <c r="G17" s="288"/>
      <c r="H17" s="289"/>
    </row>
    <row r="18" spans="2:8" ht="13.5" thickBot="1" x14ac:dyDescent="0.25">
      <c r="B18" s="314"/>
      <c r="C18" s="315"/>
      <c r="D18" s="142"/>
      <c r="E18" s="14"/>
      <c r="F18" s="316"/>
      <c r="G18" s="316"/>
      <c r="H18" s="317"/>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ColWidth="11.42578125" defaultRowHeight="15" x14ac:dyDescent="0.25"/>
  <sheetData>
    <row r="2" spans="2:5" x14ac:dyDescent="0.25">
      <c r="B2" t="s">
        <v>370</v>
      </c>
      <c r="E2" t="s">
        <v>371</v>
      </c>
    </row>
    <row r="3" spans="2:5" x14ac:dyDescent="0.25">
      <c r="B3" t="s">
        <v>121</v>
      </c>
      <c r="E3" t="s">
        <v>219</v>
      </c>
    </row>
    <row r="4" spans="2:5" x14ac:dyDescent="0.25">
      <c r="B4" t="s">
        <v>372</v>
      </c>
      <c r="E4" t="s">
        <v>373</v>
      </c>
    </row>
    <row r="5" spans="2:5" x14ac:dyDescent="0.25">
      <c r="B5" t="s">
        <v>374</v>
      </c>
    </row>
    <row r="8" spans="2:5" x14ac:dyDescent="0.25">
      <c r="B8" t="s">
        <v>375</v>
      </c>
    </row>
    <row r="9" spans="2:5" x14ac:dyDescent="0.25">
      <c r="B9" t="s">
        <v>214</v>
      </c>
    </row>
    <row r="10" spans="2:5" x14ac:dyDescent="0.25">
      <c r="B10" t="s">
        <v>108</v>
      </c>
    </row>
    <row r="13" spans="2:5" x14ac:dyDescent="0.25">
      <c r="B13" t="s">
        <v>376</v>
      </c>
    </row>
    <row r="14" spans="2:5" x14ac:dyDescent="0.25">
      <c r="B14" t="s">
        <v>377</v>
      </c>
    </row>
    <row r="15" spans="2:5" x14ac:dyDescent="0.25">
      <c r="B15" t="s">
        <v>378</v>
      </c>
    </row>
    <row r="16" spans="2:5" x14ac:dyDescent="0.25">
      <c r="B16" t="s">
        <v>379</v>
      </c>
    </row>
    <row r="17" spans="2:2" x14ac:dyDescent="0.25">
      <c r="B17" t="s">
        <v>380</v>
      </c>
    </row>
    <row r="18" spans="2:2" x14ac:dyDescent="0.25">
      <c r="B18" t="s">
        <v>381</v>
      </c>
    </row>
    <row r="19" spans="2:2" x14ac:dyDescent="0.25">
      <c r="B19" t="s">
        <v>382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vt:lpstr>
      <vt:lpstr>Mapa Riesgo</vt:lpstr>
      <vt:lpstr>Datos</vt:lpstr>
      <vt:lpstr>Mapa riesgos inherentes</vt:lpstr>
      <vt:lpstr>Mapa riesgos residuales</vt:lpstr>
      <vt:lpstr>Probabilidad</vt:lpstr>
      <vt:lpstr>Impacto</vt:lpstr>
      <vt:lpstr>Control de cambio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Jorge Figueredo</cp:lastModifiedBy>
  <cp:revision/>
  <dcterms:created xsi:type="dcterms:W3CDTF">2020-03-24T23:12:47Z</dcterms:created>
  <dcterms:modified xsi:type="dcterms:W3CDTF">2024-08-08T16:21:53Z</dcterms:modified>
  <cp:category/>
  <cp:contentStatus/>
</cp:coreProperties>
</file>